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17100" windowHeight="98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'List1'!$A$1:$K$182</definedName>
  </definedNames>
  <calcPr fullCalcOnLoad="1"/>
</workbook>
</file>

<file path=xl/sharedStrings.xml><?xml version="1.0" encoding="utf-8"?>
<sst xmlns="http://schemas.openxmlformats.org/spreadsheetml/2006/main" count="124" uniqueCount="117">
  <si>
    <t>Distribution parameter C</t>
  </si>
  <si>
    <t xml:space="preserve">given by the skewness a: </t>
  </si>
  <si>
    <t>Distribution bound x0</t>
  </si>
  <si>
    <t>check:</t>
  </si>
  <si>
    <t>Standardised variable:</t>
  </si>
  <si>
    <t>Transformed standardised variable:</t>
  </si>
  <si>
    <t>Density probability function:</t>
  </si>
  <si>
    <t>x=</t>
  </si>
  <si>
    <t xml:space="preserve">Distribution function: </t>
  </si>
  <si>
    <r>
      <t>C(</t>
    </r>
    <r>
      <rPr>
        <sz val="10"/>
        <rFont val="Symbol"/>
        <family val="1"/>
      </rPr>
      <t>a</t>
    </r>
    <r>
      <rPr>
        <sz val="10"/>
        <rFont val="Arial"/>
        <family val="0"/>
      </rPr>
      <t>)=</t>
    </r>
  </si>
  <si>
    <r>
      <t>x0(</t>
    </r>
    <r>
      <rPr>
        <sz val="10"/>
        <rFont val="Symbol"/>
        <family val="1"/>
      </rPr>
      <t>m,s,a</t>
    </r>
    <r>
      <rPr>
        <sz val="10"/>
        <rFont val="Arial"/>
        <family val="0"/>
      </rPr>
      <t>)=</t>
    </r>
  </si>
  <si>
    <r>
      <t>uu(x,</t>
    </r>
    <r>
      <rPr>
        <sz val="10"/>
        <rFont val="Symbol"/>
        <family val="1"/>
      </rPr>
      <t>m,s,a</t>
    </r>
    <r>
      <rPr>
        <sz val="10"/>
        <rFont val="Arial"/>
        <family val="0"/>
      </rPr>
      <t>)=</t>
    </r>
  </si>
  <si>
    <t>4. FORM iteration procedure:</t>
  </si>
  <si>
    <t>Equivalent normal</t>
  </si>
  <si>
    <t>Reliability index:</t>
  </si>
  <si>
    <t>Sensitivity factors:</t>
  </si>
  <si>
    <r>
      <t>u(</t>
    </r>
    <r>
      <rPr>
        <sz val="10"/>
        <rFont val="Arial"/>
        <family val="2"/>
      </rPr>
      <t>x</t>
    </r>
    <r>
      <rPr>
        <sz val="10"/>
        <rFont val="Symbol"/>
        <family val="1"/>
      </rPr>
      <t>,s,a</t>
    </r>
    <r>
      <rPr>
        <sz val="10"/>
        <rFont val="Arial"/>
        <family val="0"/>
      </rPr>
      <t>)=</t>
    </r>
  </si>
  <si>
    <r>
      <t>f(</t>
    </r>
    <r>
      <rPr>
        <sz val="10"/>
        <rFont val="Arial"/>
        <family val="2"/>
      </rPr>
      <t>x</t>
    </r>
    <r>
      <rPr>
        <sz val="10"/>
        <rFont val="Symbol"/>
        <family val="1"/>
      </rPr>
      <t>,m,s,a)</t>
    </r>
    <r>
      <rPr>
        <sz val="10"/>
        <rFont val="Times New Roman"/>
        <family val="1"/>
      </rPr>
      <t>=</t>
    </r>
  </si>
  <si>
    <r>
      <t>F</t>
    </r>
    <r>
      <rPr>
        <sz val="10"/>
        <rFont val="Arial"/>
        <family val="0"/>
      </rPr>
      <t>(x,</t>
    </r>
    <r>
      <rPr>
        <sz val="10"/>
        <rFont val="Symbol"/>
        <family val="1"/>
      </rPr>
      <t>m,s,a</t>
    </r>
    <r>
      <rPr>
        <sz val="10"/>
        <rFont val="Arial"/>
        <family val="0"/>
      </rPr>
      <t>)=</t>
    </r>
  </si>
  <si>
    <t>i</t>
  </si>
  <si>
    <r>
      <t>m</t>
    </r>
    <r>
      <rPr>
        <vertAlign val="subscript"/>
        <sz val="10"/>
        <rFont val="Arial"/>
        <family val="2"/>
      </rPr>
      <t>ei</t>
    </r>
  </si>
  <si>
    <t>pf=</t>
  </si>
  <si>
    <r>
      <t>a</t>
    </r>
    <r>
      <rPr>
        <b/>
        <sz val="10"/>
        <rFont val="Arial"/>
        <family val="2"/>
      </rPr>
      <t>=</t>
    </r>
  </si>
  <si>
    <r>
      <t>m</t>
    </r>
    <r>
      <rPr>
        <b/>
        <sz val="10"/>
        <rFont val="Arial"/>
        <family val="2"/>
      </rPr>
      <t>=</t>
    </r>
  </si>
  <si>
    <r>
      <t>s</t>
    </r>
    <r>
      <rPr>
        <b/>
        <sz val="10"/>
        <rFont val="Arial"/>
        <family val="2"/>
      </rPr>
      <t>=</t>
    </r>
  </si>
  <si>
    <r>
      <t xml:space="preserve">1. Parameter C and skewness  </t>
    </r>
    <r>
      <rPr>
        <b/>
        <sz val="10"/>
        <color indexed="12"/>
        <rFont val="Symbol"/>
        <family val="1"/>
      </rPr>
      <t>a</t>
    </r>
    <r>
      <rPr>
        <b/>
        <sz val="10"/>
        <color indexed="12"/>
        <rFont val="Arial"/>
        <family val="2"/>
      </rPr>
      <t>:</t>
    </r>
  </si>
  <si>
    <r>
      <t xml:space="preserve">2. Probability density </t>
    </r>
    <r>
      <rPr>
        <b/>
        <sz val="10"/>
        <color indexed="12"/>
        <rFont val="Symbol"/>
        <family val="1"/>
      </rPr>
      <t>f</t>
    </r>
    <r>
      <rPr>
        <b/>
        <sz val="10"/>
        <color indexed="12"/>
        <rFont val="Arial"/>
        <family val="2"/>
      </rPr>
      <t xml:space="preserve"> and distribution function </t>
    </r>
    <r>
      <rPr>
        <b/>
        <sz val="10"/>
        <color indexed="12"/>
        <rFont val="Symbol"/>
        <family val="1"/>
      </rPr>
      <t>F</t>
    </r>
    <r>
      <rPr>
        <b/>
        <sz val="10"/>
        <color indexed="12"/>
        <rFont val="Arial"/>
        <family val="2"/>
      </rPr>
      <t xml:space="preserve"> (for any  </t>
    </r>
    <r>
      <rPr>
        <b/>
        <sz val="10"/>
        <color indexed="12"/>
        <rFont val="Symbol"/>
        <family val="1"/>
      </rPr>
      <t>a</t>
    </r>
    <r>
      <rPr>
        <b/>
        <sz val="10"/>
        <color indexed="12"/>
        <rFont val="Arial"/>
        <family val="2"/>
      </rPr>
      <t xml:space="preserve">): </t>
    </r>
  </si>
  <si>
    <t>a</t>
  </si>
  <si>
    <t>s</t>
  </si>
  <si>
    <t>m</t>
  </si>
  <si>
    <t xml:space="preserve">The initial guess </t>
  </si>
  <si>
    <t xml:space="preserve">New design point </t>
  </si>
  <si>
    <t xml:space="preserve">to be used in the </t>
  </si>
  <si>
    <r>
      <t>aa</t>
    </r>
    <r>
      <rPr>
        <vertAlign val="subscript"/>
        <sz val="10"/>
        <rFont val="Arial"/>
        <family val="2"/>
      </rPr>
      <t>i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</si>
  <si>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</si>
  <si>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t>m</t>
    </r>
    <r>
      <rPr>
        <vertAlign val="subscript"/>
        <sz val="10"/>
        <rFont val="Arial"/>
        <family val="2"/>
      </rPr>
      <t>i</t>
    </r>
  </si>
  <si>
    <r>
      <t>g</t>
    </r>
    <r>
      <rPr>
        <vertAlign val="subscript"/>
        <sz val="10"/>
        <rFont val="Arial"/>
        <family val="2"/>
      </rPr>
      <t>i</t>
    </r>
  </si>
  <si>
    <r>
      <t>s</t>
    </r>
    <r>
      <rPr>
        <vertAlign val="subscript"/>
        <sz val="10"/>
        <rFont val="Arial"/>
        <family val="2"/>
      </rPr>
      <t>ei</t>
    </r>
  </si>
  <si>
    <t>Standardised variables</t>
  </si>
  <si>
    <t>distributions of</t>
  </si>
  <si>
    <t xml:space="preserve">the basic variables X. </t>
  </si>
  <si>
    <t>calculated from g (X)= 0</t>
  </si>
  <si>
    <r>
      <t>x</t>
    </r>
    <r>
      <rPr>
        <b/>
        <vertAlign val="subscript"/>
        <sz val="10"/>
        <rFont val="Arial"/>
        <family val="2"/>
      </rPr>
      <t>10</t>
    </r>
  </si>
  <si>
    <t>values of X is</t>
  </si>
  <si>
    <r>
      <t>g(X) = X</t>
    </r>
    <r>
      <rPr>
        <b/>
        <vertAlign val="subscript"/>
        <sz val="10"/>
        <color indexed="57"/>
        <rFont val="Arial"/>
        <family val="2"/>
      </rPr>
      <t>1</t>
    </r>
    <r>
      <rPr>
        <b/>
        <sz val="10"/>
        <color indexed="57"/>
        <rFont val="Arial"/>
        <family val="2"/>
      </rPr>
      <t>*X</t>
    </r>
    <r>
      <rPr>
        <b/>
        <vertAlign val="subscript"/>
        <sz val="10"/>
        <color indexed="57"/>
        <rFont val="Arial"/>
        <family val="2"/>
      </rPr>
      <t>2</t>
    </r>
    <r>
      <rPr>
        <b/>
        <sz val="10"/>
        <color indexed="57"/>
        <rFont val="Arial"/>
        <family val="2"/>
      </rPr>
      <t>*X</t>
    </r>
    <r>
      <rPr>
        <b/>
        <vertAlign val="subscript"/>
        <sz val="10"/>
        <color indexed="57"/>
        <rFont val="Arial"/>
        <family val="2"/>
      </rPr>
      <t>3</t>
    </r>
    <r>
      <rPr>
        <b/>
        <sz val="10"/>
        <color indexed="57"/>
        <rFont val="Arial"/>
        <family val="2"/>
      </rPr>
      <t>-X</t>
    </r>
    <r>
      <rPr>
        <b/>
        <vertAlign val="subscript"/>
        <sz val="10"/>
        <color indexed="57"/>
        <rFont val="Arial"/>
        <family val="2"/>
      </rPr>
      <t>4</t>
    </r>
    <r>
      <rPr>
        <b/>
        <sz val="10"/>
        <color indexed="57"/>
        <rFont val="Arial"/>
        <family val="2"/>
      </rPr>
      <t>*X</t>
    </r>
    <r>
      <rPr>
        <b/>
        <vertAlign val="subscript"/>
        <sz val="10"/>
        <color indexed="57"/>
        <rFont val="Arial"/>
        <family val="2"/>
      </rPr>
      <t>2</t>
    </r>
    <r>
      <rPr>
        <b/>
        <sz val="10"/>
        <color indexed="57"/>
        <rFont val="Arial"/>
        <family val="2"/>
      </rPr>
      <t>*X</t>
    </r>
    <r>
      <rPr>
        <b/>
        <vertAlign val="subscript"/>
        <sz val="10"/>
        <color indexed="57"/>
        <rFont val="Arial"/>
        <family val="2"/>
      </rPr>
      <t>3</t>
    </r>
    <r>
      <rPr>
        <b/>
        <sz val="10"/>
        <color indexed="57"/>
        <rFont val="Arial"/>
        <family val="2"/>
      </rPr>
      <t>-X</t>
    </r>
    <r>
      <rPr>
        <b/>
        <vertAlign val="subscript"/>
        <sz val="10"/>
        <color indexed="57"/>
        <rFont val="Arial"/>
        <family val="2"/>
      </rPr>
      <t>2</t>
    </r>
    <r>
      <rPr>
        <b/>
        <vertAlign val="superscript"/>
        <sz val="10"/>
        <color indexed="57"/>
        <rFont val="Arial"/>
        <family val="2"/>
      </rPr>
      <t>2</t>
    </r>
    <r>
      <rPr>
        <b/>
        <sz val="10"/>
        <color indexed="57"/>
        <rFont val="Arial"/>
        <family val="2"/>
      </rPr>
      <t>*X</t>
    </r>
    <r>
      <rPr>
        <b/>
        <vertAlign val="subscript"/>
        <sz val="10"/>
        <color indexed="57"/>
        <rFont val="Arial"/>
        <family val="2"/>
      </rPr>
      <t>3</t>
    </r>
    <r>
      <rPr>
        <b/>
        <vertAlign val="superscript"/>
        <sz val="10"/>
        <color indexed="57"/>
        <rFont val="Arial"/>
        <family val="2"/>
      </rPr>
      <t>2</t>
    </r>
    <r>
      <rPr>
        <b/>
        <sz val="10"/>
        <color indexed="57"/>
        <rFont val="Arial"/>
        <family val="2"/>
      </rPr>
      <t>/(2*X</t>
    </r>
    <r>
      <rPr>
        <b/>
        <vertAlign val="subscript"/>
        <sz val="10"/>
        <color indexed="57"/>
        <rFont val="Arial"/>
        <family val="2"/>
      </rPr>
      <t>5</t>
    </r>
    <r>
      <rPr>
        <b/>
        <sz val="10"/>
        <color indexed="57"/>
        <rFont val="Arial"/>
        <family val="2"/>
      </rPr>
      <t>*X</t>
    </r>
    <r>
      <rPr>
        <b/>
        <vertAlign val="subscript"/>
        <sz val="10"/>
        <color indexed="57"/>
        <rFont val="Arial"/>
        <family val="2"/>
      </rPr>
      <t>6</t>
    </r>
    <r>
      <rPr>
        <b/>
        <sz val="10"/>
        <color indexed="57"/>
        <rFont val="Arial"/>
        <family val="2"/>
      </rPr>
      <t>) + a</t>
    </r>
    <r>
      <rPr>
        <b/>
        <vertAlign val="subscript"/>
        <sz val="10"/>
        <color indexed="57"/>
        <rFont val="Arial"/>
        <family val="2"/>
      </rPr>
      <t>7</t>
    </r>
    <r>
      <rPr>
        <b/>
        <sz val="10"/>
        <color indexed="57"/>
        <rFont val="Arial"/>
        <family val="2"/>
      </rPr>
      <t>*X</t>
    </r>
    <r>
      <rPr>
        <b/>
        <vertAlign val="subscript"/>
        <sz val="10"/>
        <color indexed="57"/>
        <rFont val="Arial"/>
        <family val="2"/>
      </rPr>
      <t>7</t>
    </r>
    <r>
      <rPr>
        <b/>
        <sz val="10"/>
        <color indexed="57"/>
        <rFont val="Arial"/>
        <family val="2"/>
      </rPr>
      <t>*(a</t>
    </r>
    <r>
      <rPr>
        <b/>
        <vertAlign val="subscript"/>
        <sz val="10"/>
        <color indexed="57"/>
        <rFont val="Arial"/>
        <family val="2"/>
      </rPr>
      <t>8</t>
    </r>
    <r>
      <rPr>
        <b/>
        <sz val="10"/>
        <color indexed="57"/>
        <rFont val="Arial"/>
        <family val="2"/>
      </rPr>
      <t>*X</t>
    </r>
    <r>
      <rPr>
        <b/>
        <vertAlign val="subscript"/>
        <sz val="10"/>
        <color indexed="57"/>
        <rFont val="Arial"/>
        <family val="2"/>
      </rPr>
      <t>8</t>
    </r>
    <r>
      <rPr>
        <b/>
        <sz val="10"/>
        <color indexed="57"/>
        <rFont val="Arial"/>
        <family val="2"/>
      </rPr>
      <t>+a</t>
    </r>
    <r>
      <rPr>
        <b/>
        <vertAlign val="subscript"/>
        <sz val="10"/>
        <color indexed="57"/>
        <rFont val="Arial"/>
        <family val="2"/>
      </rPr>
      <t>9</t>
    </r>
    <r>
      <rPr>
        <b/>
        <sz val="10"/>
        <color indexed="57"/>
        <rFont val="Arial"/>
        <family val="2"/>
      </rPr>
      <t>*X</t>
    </r>
    <r>
      <rPr>
        <b/>
        <vertAlign val="subscript"/>
        <sz val="10"/>
        <color indexed="57"/>
        <rFont val="Arial"/>
        <family val="2"/>
      </rPr>
      <t>9</t>
    </r>
    <r>
      <rPr>
        <b/>
        <sz val="10"/>
        <color indexed="57"/>
        <rFont val="Arial"/>
        <family val="2"/>
      </rPr>
      <t>+a</t>
    </r>
    <r>
      <rPr>
        <b/>
        <vertAlign val="subscript"/>
        <sz val="10"/>
        <color indexed="57"/>
        <rFont val="Arial"/>
        <family val="2"/>
      </rPr>
      <t>10</t>
    </r>
    <r>
      <rPr>
        <b/>
        <sz val="10"/>
        <color indexed="57"/>
        <rFont val="Arial"/>
        <family val="2"/>
      </rPr>
      <t>*X</t>
    </r>
    <r>
      <rPr>
        <b/>
        <vertAlign val="subscript"/>
        <sz val="10"/>
        <color indexed="57"/>
        <rFont val="Arial"/>
        <family val="2"/>
      </rPr>
      <t>10</t>
    </r>
    <r>
      <rPr>
        <b/>
        <sz val="10"/>
        <color indexed="57"/>
        <rFont val="Arial"/>
        <family val="2"/>
      </rPr>
      <t xml:space="preserve">)  </t>
    </r>
  </si>
  <si>
    <r>
      <t>x</t>
    </r>
    <r>
      <rPr>
        <b/>
        <vertAlign val="subscript"/>
        <sz val="10"/>
        <rFont val="Arial"/>
        <family val="2"/>
      </rPr>
      <t>01</t>
    </r>
  </si>
  <si>
    <r>
      <t>x</t>
    </r>
    <r>
      <rPr>
        <b/>
        <vertAlign val="subscript"/>
        <sz val="10"/>
        <rFont val="Arial"/>
        <family val="2"/>
      </rPr>
      <t>02</t>
    </r>
  </si>
  <si>
    <r>
      <t>x</t>
    </r>
    <r>
      <rPr>
        <b/>
        <vertAlign val="subscript"/>
        <sz val="10"/>
        <rFont val="Arial"/>
        <family val="2"/>
      </rPr>
      <t>03</t>
    </r>
  </si>
  <si>
    <r>
      <t>x</t>
    </r>
    <r>
      <rPr>
        <b/>
        <vertAlign val="subscript"/>
        <sz val="10"/>
        <rFont val="Arial"/>
        <family val="2"/>
      </rPr>
      <t>04</t>
    </r>
  </si>
  <si>
    <r>
      <t>x</t>
    </r>
    <r>
      <rPr>
        <b/>
        <vertAlign val="subscript"/>
        <sz val="10"/>
        <rFont val="Arial"/>
        <family val="2"/>
      </rPr>
      <t>05</t>
    </r>
  </si>
  <si>
    <r>
      <t>x</t>
    </r>
    <r>
      <rPr>
        <b/>
        <vertAlign val="subscript"/>
        <sz val="10"/>
        <rFont val="Arial"/>
        <family val="2"/>
      </rPr>
      <t>06</t>
    </r>
  </si>
  <si>
    <r>
      <t>x</t>
    </r>
    <r>
      <rPr>
        <b/>
        <vertAlign val="subscript"/>
        <sz val="10"/>
        <rFont val="Arial"/>
        <family val="2"/>
      </rPr>
      <t>07</t>
    </r>
  </si>
  <si>
    <r>
      <t>x</t>
    </r>
    <r>
      <rPr>
        <b/>
        <vertAlign val="subscript"/>
        <sz val="10"/>
        <rFont val="Arial"/>
        <family val="2"/>
      </rPr>
      <t>08</t>
    </r>
  </si>
  <si>
    <r>
      <t>x</t>
    </r>
    <r>
      <rPr>
        <b/>
        <vertAlign val="subscript"/>
        <sz val="10"/>
        <rFont val="Arial"/>
        <family val="2"/>
      </rPr>
      <t>09</t>
    </r>
  </si>
  <si>
    <t xml:space="preserve">Simplifier form of indexing is chosen, which is more suitable for counting: </t>
  </si>
  <si>
    <r>
      <t>3. Input parameters for basic variables {X}={X</t>
    </r>
    <r>
      <rPr>
        <b/>
        <vertAlign val="sub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X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>…X</t>
    </r>
    <r>
      <rPr>
        <b/>
        <vertAlign val="subscript"/>
        <sz val="10"/>
        <color indexed="12"/>
        <rFont val="Arial"/>
        <family val="2"/>
      </rPr>
      <t>10</t>
    </r>
    <r>
      <rPr>
        <b/>
        <sz val="10"/>
        <color indexed="12"/>
        <rFont val="Arial"/>
        <family val="2"/>
      </rPr>
      <t>} and the coefficients</t>
    </r>
  </si>
  <si>
    <r>
      <t>a</t>
    </r>
    <r>
      <rPr>
        <b/>
        <vertAlign val="subscript"/>
        <sz val="10"/>
        <color indexed="12"/>
        <rFont val="Arial"/>
        <family val="2"/>
      </rPr>
      <t>7</t>
    </r>
    <r>
      <rPr>
        <b/>
        <sz val="10"/>
        <color indexed="12"/>
        <rFont val="Arial"/>
        <family val="2"/>
      </rPr>
      <t>, a</t>
    </r>
    <r>
      <rPr>
        <b/>
        <vertAlign val="subscript"/>
        <sz val="10"/>
        <color indexed="12"/>
        <rFont val="Arial"/>
        <family val="2"/>
      </rPr>
      <t>8</t>
    </r>
    <r>
      <rPr>
        <b/>
        <sz val="10"/>
        <color indexed="12"/>
        <rFont val="Arial"/>
        <family val="2"/>
      </rPr>
      <t>, a</t>
    </r>
    <r>
      <rPr>
        <b/>
        <vertAlign val="subscript"/>
        <sz val="10"/>
        <color indexed="12"/>
        <rFont val="Arial"/>
        <family val="2"/>
      </rPr>
      <t>9</t>
    </r>
    <r>
      <rPr>
        <b/>
        <sz val="10"/>
        <color indexed="12"/>
        <rFont val="Arial"/>
        <family val="2"/>
      </rPr>
      <t xml:space="preserve"> and a</t>
    </r>
    <r>
      <rPr>
        <b/>
        <vertAlign val="subscript"/>
        <sz val="10"/>
        <color indexed="12"/>
        <rFont val="Arial"/>
        <family val="2"/>
      </rPr>
      <t>10</t>
    </r>
    <r>
      <rPr>
        <b/>
        <sz val="10"/>
        <color indexed="12"/>
        <rFont val="Arial"/>
        <family val="2"/>
      </rPr>
      <t xml:space="preserve"> may be written in following re-indexed limit state function:</t>
    </r>
  </si>
  <si>
    <t>-</t>
  </si>
  <si>
    <t>Cover c</t>
  </si>
  <si>
    <t>Width of cross-section b</t>
  </si>
  <si>
    <t>Input Variables</t>
  </si>
  <si>
    <t>RESISTANCE</t>
  </si>
  <si>
    <t>LOAD</t>
  </si>
  <si>
    <r>
      <t xml:space="preserve">nominator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ei</t>
    </r>
  </si>
  <si>
    <r>
      <t xml:space="preserve">denominator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ei</t>
    </r>
  </si>
  <si>
    <r>
      <t>m</t>
    </r>
    <r>
      <rPr>
        <vertAlign val="subscript"/>
        <sz val="10"/>
        <rFont val="Arial"/>
        <family val="2"/>
      </rPr>
      <t>i+1</t>
    </r>
  </si>
  <si>
    <t>Number of iteration:</t>
  </si>
  <si>
    <r>
      <t xml:space="preserve">In special case, where </t>
    </r>
    <r>
      <rPr>
        <sz val="10"/>
        <rFont val="Symbol"/>
        <family val="1"/>
      </rPr>
      <t>a</t>
    </r>
    <r>
      <rPr>
        <sz val="10"/>
        <rFont val="Arial"/>
        <family val="0"/>
      </rPr>
      <t>= 0, is assumed normal distribution N(</t>
    </r>
    <r>
      <rPr>
        <sz val="10"/>
        <rFont val="Symbol"/>
        <family val="1"/>
      </rPr>
      <t>m</t>
    </r>
    <r>
      <rPr>
        <sz val="10"/>
        <rFont val="Arial"/>
        <family val="0"/>
      </rPr>
      <t>,</t>
    </r>
    <r>
      <rPr>
        <sz val="10"/>
        <rFont val="Symbol"/>
        <family val="1"/>
      </rPr>
      <t>s</t>
    </r>
    <r>
      <rPr>
        <sz val="10"/>
        <rFont val="Arial"/>
        <family val="0"/>
      </rPr>
      <t>).</t>
    </r>
  </si>
  <si>
    <r>
      <t>b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=</t>
    </r>
  </si>
  <si>
    <r>
      <t xml:space="preserve">Reliability index </t>
    </r>
    <r>
      <rPr>
        <b/>
        <sz val="10"/>
        <color indexed="12"/>
        <rFont val="Symbol"/>
        <family val="1"/>
      </rPr>
      <t>b</t>
    </r>
    <r>
      <rPr>
        <b/>
        <sz val="10"/>
        <color indexed="12"/>
        <rFont val="Arial"/>
        <family val="2"/>
      </rPr>
      <t xml:space="preserve"> :</t>
    </r>
  </si>
  <si>
    <t>Probability of failure pf :</t>
  </si>
  <si>
    <t>Click on the button to start:</t>
  </si>
  <si>
    <r>
      <t>(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- 6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for zero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):</t>
    </r>
  </si>
  <si>
    <t>h</t>
  </si>
  <si>
    <t>As</t>
  </si>
  <si>
    <t>fy</t>
  </si>
  <si>
    <t>c</t>
  </si>
  <si>
    <t>b</t>
  </si>
  <si>
    <t>fcd</t>
  </si>
  <si>
    <t>G</t>
  </si>
  <si>
    <t>Q</t>
  </si>
  <si>
    <t>W</t>
  </si>
  <si>
    <t>Number of iterations n</t>
  </si>
  <si>
    <t>Figure 1: Variables in the cross-section of the analysed beam</t>
  </si>
  <si>
    <t xml:space="preserve">next iteration </t>
  </si>
  <si>
    <t xml:space="preserve">B. FORM method for determination of the reliability index beta  </t>
  </si>
  <si>
    <t>Xi</t>
  </si>
  <si>
    <t>gama</t>
  </si>
  <si>
    <r>
      <t>Yield strength of reinforcement f</t>
    </r>
    <r>
      <rPr>
        <b/>
        <vertAlign val="subscript"/>
        <sz val="10"/>
        <rFont val="Arial"/>
        <family val="2"/>
      </rPr>
      <t>y</t>
    </r>
  </si>
  <si>
    <r>
      <t>Concrete strength f</t>
    </r>
    <r>
      <rPr>
        <b/>
        <vertAlign val="subscript"/>
        <sz val="10"/>
        <rFont val="Arial"/>
        <family val="2"/>
      </rPr>
      <t>c</t>
    </r>
  </si>
  <si>
    <r>
      <t>Area of reinforcement A</t>
    </r>
    <r>
      <rPr>
        <b/>
        <vertAlign val="subscript"/>
        <sz val="10"/>
        <rFont val="Arial"/>
        <family val="2"/>
      </rPr>
      <t>s</t>
    </r>
  </si>
  <si>
    <t>Permanent load G</t>
  </si>
  <si>
    <t>Variable load Q</t>
  </si>
  <si>
    <t>Variable load W</t>
  </si>
  <si>
    <t>Model uncertainty K</t>
  </si>
  <si>
    <t>K</t>
  </si>
  <si>
    <t>FORM Iteration:</t>
  </si>
  <si>
    <t>Symbolic iteration procedure</t>
  </si>
  <si>
    <t>a reinforced concrete beam or slab</t>
  </si>
  <si>
    <r>
      <t>g(X) = h*A</t>
    </r>
    <r>
      <rPr>
        <b/>
        <vertAlign val="subscript"/>
        <sz val="10"/>
        <color indexed="10"/>
        <rFont val="Arial"/>
        <family val="2"/>
      </rPr>
      <t>s</t>
    </r>
    <r>
      <rPr>
        <b/>
        <sz val="10"/>
        <color indexed="10"/>
        <rFont val="Arial"/>
        <family val="2"/>
      </rPr>
      <t>*f</t>
    </r>
    <r>
      <rPr>
        <b/>
        <vertAlign val="subscript"/>
        <sz val="10"/>
        <color indexed="10"/>
        <rFont val="Arial"/>
        <family val="2"/>
      </rPr>
      <t>yd</t>
    </r>
    <r>
      <rPr>
        <b/>
        <sz val="10"/>
        <color indexed="10"/>
        <rFont val="Arial"/>
        <family val="2"/>
      </rPr>
      <t>-c*A</t>
    </r>
    <r>
      <rPr>
        <b/>
        <vertAlign val="subscript"/>
        <sz val="10"/>
        <color indexed="10"/>
        <rFont val="Arial"/>
        <family val="2"/>
      </rPr>
      <t>s</t>
    </r>
    <r>
      <rPr>
        <b/>
        <sz val="10"/>
        <color indexed="10"/>
        <rFont val="Arial"/>
        <family val="2"/>
      </rPr>
      <t>*f</t>
    </r>
    <r>
      <rPr>
        <b/>
        <vertAlign val="subscript"/>
        <sz val="10"/>
        <color indexed="10"/>
        <rFont val="Arial"/>
        <family val="2"/>
      </rPr>
      <t>yd</t>
    </r>
    <r>
      <rPr>
        <b/>
        <sz val="10"/>
        <color indexed="10"/>
        <rFont val="Arial"/>
        <family val="2"/>
      </rPr>
      <t>-A</t>
    </r>
    <r>
      <rPr>
        <b/>
        <vertAlign val="subscript"/>
        <sz val="10"/>
        <color indexed="10"/>
        <rFont val="Arial"/>
        <family val="2"/>
      </rPr>
      <t>s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*f</t>
    </r>
    <r>
      <rPr>
        <b/>
        <vertAlign val="subscript"/>
        <sz val="10"/>
        <color indexed="10"/>
        <rFont val="Arial"/>
        <family val="2"/>
      </rPr>
      <t>yd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/(2*b*f</t>
    </r>
    <r>
      <rPr>
        <b/>
        <vertAlign val="subscript"/>
        <sz val="10"/>
        <color indexed="10"/>
        <rFont val="Arial"/>
        <family val="2"/>
      </rPr>
      <t>cd</t>
    </r>
    <r>
      <rPr>
        <b/>
        <sz val="10"/>
        <color indexed="10"/>
        <rFont val="Arial"/>
        <family val="2"/>
      </rPr>
      <t>) + a</t>
    </r>
    <r>
      <rPr>
        <b/>
        <vertAlign val="subscript"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>*K*(a</t>
    </r>
    <r>
      <rPr>
        <b/>
        <vertAlign val="subscript"/>
        <sz val="10"/>
        <color indexed="10"/>
        <rFont val="Arial"/>
        <family val="2"/>
      </rPr>
      <t>8</t>
    </r>
    <r>
      <rPr>
        <b/>
        <sz val="10"/>
        <color indexed="10"/>
        <rFont val="Arial"/>
        <family val="2"/>
      </rPr>
      <t>*G+a</t>
    </r>
    <r>
      <rPr>
        <b/>
        <vertAlign val="subscript"/>
        <sz val="10"/>
        <color indexed="10"/>
        <rFont val="Arial"/>
        <family val="2"/>
      </rPr>
      <t>9</t>
    </r>
    <r>
      <rPr>
        <b/>
        <sz val="10"/>
        <color indexed="10"/>
        <rFont val="Arial"/>
        <family val="2"/>
      </rPr>
      <t>*Q+a</t>
    </r>
    <r>
      <rPr>
        <b/>
        <vertAlign val="subscript"/>
        <sz val="10"/>
        <color indexed="10"/>
        <rFont val="Arial"/>
        <family val="2"/>
      </rPr>
      <t>10</t>
    </r>
    <r>
      <rPr>
        <b/>
        <sz val="10"/>
        <color indexed="10"/>
        <rFont val="Arial"/>
        <family val="2"/>
      </rPr>
      <t xml:space="preserve">W)  </t>
    </r>
  </si>
  <si>
    <r>
      <t>h=X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=X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0"/>
      </rPr>
      <t>=X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, c=X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, b=X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, f</t>
    </r>
    <r>
      <rPr>
        <vertAlign val="subscript"/>
        <sz val="10"/>
        <rFont val="Arial"/>
        <family val="2"/>
      </rPr>
      <t>cd</t>
    </r>
    <r>
      <rPr>
        <sz val="10"/>
        <rFont val="Arial"/>
        <family val="0"/>
      </rPr>
      <t>=X</t>
    </r>
    <r>
      <rPr>
        <vertAlign val="subscript"/>
        <sz val="10"/>
        <rFont val="Arial"/>
        <family val="2"/>
      </rPr>
      <t xml:space="preserve">6, </t>
    </r>
    <r>
      <rPr>
        <sz val="10"/>
        <rFont val="Arial"/>
        <family val="2"/>
      </rPr>
      <t>K=X</t>
    </r>
    <r>
      <rPr>
        <vertAlign val="subscript"/>
        <sz val="10"/>
        <rFont val="Arial"/>
        <family val="2"/>
      </rPr>
      <t xml:space="preserve">7, </t>
    </r>
    <r>
      <rPr>
        <sz val="10"/>
        <rFont val="Arial"/>
        <family val="2"/>
      </rPr>
      <t>G=X</t>
    </r>
    <r>
      <rPr>
        <vertAlign val="subscript"/>
        <sz val="10"/>
        <rFont val="Arial"/>
        <family val="2"/>
      </rPr>
      <t xml:space="preserve">8, </t>
    </r>
    <r>
      <rPr>
        <sz val="10"/>
        <rFont val="Arial"/>
        <family val="2"/>
      </rPr>
      <t>Q=X</t>
    </r>
    <r>
      <rPr>
        <vertAlign val="subscript"/>
        <sz val="10"/>
        <rFont val="Arial"/>
        <family val="2"/>
      </rPr>
      <t xml:space="preserve">9, </t>
    </r>
    <r>
      <rPr>
        <sz val="10"/>
        <rFont val="Arial"/>
        <family val="2"/>
      </rPr>
      <t>W=X</t>
    </r>
    <r>
      <rPr>
        <vertAlign val="subscript"/>
        <sz val="10"/>
        <rFont val="Arial"/>
        <family val="2"/>
      </rPr>
      <t xml:space="preserve">10 </t>
    </r>
  </si>
  <si>
    <t>n  =</t>
  </si>
  <si>
    <t>Partial derivatives of g(X):</t>
  </si>
  <si>
    <t xml:space="preserve">Each of the basic variables h, As, fy, c, b, fc, K, G, Q and W is approximated  </t>
  </si>
  <si>
    <t>Height of cross-section h</t>
  </si>
  <si>
    <r>
      <t>by three parameter log-normal distribution LN(</t>
    </r>
    <r>
      <rPr>
        <b/>
        <sz val="12"/>
        <color indexed="21"/>
        <rFont val="Symbol"/>
        <family val="1"/>
      </rPr>
      <t>m,s,a</t>
    </r>
    <r>
      <rPr>
        <b/>
        <sz val="12"/>
        <color indexed="21"/>
        <rFont val="Arial"/>
        <family val="2"/>
      </rPr>
      <t>)</t>
    </r>
  </si>
  <si>
    <r>
      <t xml:space="preserve">A. General three-parameter log-normal distribution for any </t>
    </r>
    <r>
      <rPr>
        <b/>
        <u val="single"/>
        <sz val="13"/>
        <color indexed="10"/>
        <rFont val="Symbol"/>
        <family val="1"/>
      </rPr>
      <t>a</t>
    </r>
  </si>
  <si>
    <t xml:space="preserve">The check of the initial guess values </t>
  </si>
  <si>
    <r>
      <t xml:space="preserve"> for calculation of the reliability index </t>
    </r>
    <r>
      <rPr>
        <sz val="14"/>
        <rFont val="Symbol"/>
        <family val="1"/>
      </rPr>
      <t>b</t>
    </r>
    <r>
      <rPr>
        <sz val="14"/>
        <rFont val="Times New Roman"/>
        <family val="1"/>
      </rPr>
      <t xml:space="preserve"> and failure probability of </t>
    </r>
  </si>
  <si>
    <t>A non-linear limit state function - 10 basic variables:</t>
  </si>
  <si>
    <t xml:space="preserve"> FORM iterative procedure  </t>
  </si>
  <si>
    <t>Beam - FORM method</t>
  </si>
  <si>
    <t>Input data</t>
  </si>
  <si>
    <t>Vocational Training in Assessment of Existing Structures</t>
  </si>
  <si>
    <t>Agreement number: CZ/11/LLP-LdV/TOI/134005</t>
  </si>
  <si>
    <t xml:space="preserve"> Reliability of a Reinforced Concrete </t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</si>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</sst>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"/>
    <numFmt numFmtId="170" formatCode="0.000E+00"/>
    <numFmt numFmtId="171" formatCode="0.0000E+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E+00"/>
  </numFmts>
  <fonts count="75">
    <font>
      <sz val="10"/>
      <name val="Arial"/>
      <family val="0"/>
    </font>
    <font>
      <sz val="10"/>
      <name val="Times New Roman"/>
      <family val="1"/>
    </font>
    <font>
      <sz val="10"/>
      <name val="Symbol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</font>
    <font>
      <vertAlign val="subscript"/>
      <sz val="10"/>
      <name val="Arial"/>
      <family val="2"/>
    </font>
    <font>
      <sz val="10"/>
      <color indexed="22"/>
      <name val="Arial"/>
      <family val="2"/>
    </font>
    <font>
      <b/>
      <sz val="10"/>
      <name val="Symbol"/>
      <family val="1"/>
    </font>
    <font>
      <b/>
      <sz val="10"/>
      <color indexed="10"/>
      <name val="Symbol"/>
      <family val="1"/>
    </font>
    <font>
      <b/>
      <sz val="10"/>
      <color indexed="12"/>
      <name val="Arial"/>
      <family val="2"/>
    </font>
    <font>
      <b/>
      <sz val="10"/>
      <color indexed="12"/>
      <name val="Symbol"/>
      <family val="1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5"/>
      <name val="Arial"/>
      <family val="2"/>
    </font>
    <font>
      <b/>
      <sz val="14"/>
      <color indexed="21"/>
      <name val="Arial"/>
      <family val="2"/>
    </font>
    <font>
      <b/>
      <vertAlign val="subscript"/>
      <sz val="10"/>
      <color indexed="57"/>
      <name val="Arial"/>
      <family val="2"/>
    </font>
    <font>
      <b/>
      <vertAlign val="superscript"/>
      <sz val="10"/>
      <color indexed="57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12"/>
      <name val="Arial"/>
      <family val="2"/>
    </font>
    <font>
      <b/>
      <sz val="12"/>
      <color indexed="21"/>
      <name val="Arial"/>
      <family val="2"/>
    </font>
    <font>
      <b/>
      <u val="single"/>
      <sz val="13"/>
      <color indexed="10"/>
      <name val="Arial"/>
      <family val="2"/>
    </font>
    <font>
      <b/>
      <u val="single"/>
      <sz val="13"/>
      <color indexed="10"/>
      <name val="Symbol"/>
      <family val="1"/>
    </font>
    <font>
      <b/>
      <sz val="12"/>
      <color indexed="12"/>
      <name val="Times New Roman"/>
      <family val="1"/>
    </font>
    <font>
      <b/>
      <vertAlign val="subscript"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color indexed="21"/>
      <name val="Symbol"/>
      <family val="1"/>
    </font>
    <font>
      <sz val="20"/>
      <name val="Arial"/>
      <family val="2"/>
    </font>
    <font>
      <sz val="20"/>
      <color indexed="12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4"/>
      <name val="Symbol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2"/>
      <name val="Arial CE"/>
      <family val="0"/>
    </font>
    <font>
      <sz val="16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0000FF"/>
      <name val="Arial CE"/>
      <family val="0"/>
    </font>
    <font>
      <sz val="16"/>
      <color rgb="FF0000FF"/>
      <name val="Times New Roman"/>
      <family val="1"/>
    </font>
    <font>
      <sz val="12"/>
      <color rgb="FF0000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9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165" fontId="0" fillId="0" borderId="11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0" fillId="0" borderId="15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7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4" fillId="35" borderId="28" xfId="0" applyFont="1" applyFill="1" applyBorder="1" applyAlignment="1">
      <alignment/>
    </xf>
    <xf numFmtId="0" fontId="0" fillId="35" borderId="29" xfId="0" applyFill="1" applyBorder="1" applyAlignment="1">
      <alignment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/>
    </xf>
    <xf numFmtId="0" fontId="0" fillId="35" borderId="32" xfId="0" applyFill="1" applyBorder="1" applyAlignment="1">
      <alignment/>
    </xf>
    <xf numFmtId="0" fontId="4" fillId="35" borderId="22" xfId="0" applyFont="1" applyFill="1" applyBorder="1" applyAlignment="1">
      <alignment horizontal="center"/>
    </xf>
    <xf numFmtId="0" fontId="4" fillId="35" borderId="33" xfId="0" applyFont="1" applyFill="1" applyBorder="1" applyAlignment="1">
      <alignment/>
    </xf>
    <xf numFmtId="0" fontId="0" fillId="35" borderId="34" xfId="0" applyFill="1" applyBorder="1" applyAlignment="1">
      <alignment/>
    </xf>
    <xf numFmtId="0" fontId="4" fillId="35" borderId="35" xfId="0" applyFont="1" applyFill="1" applyBorder="1" applyAlignment="1">
      <alignment/>
    </xf>
    <xf numFmtId="0" fontId="0" fillId="35" borderId="21" xfId="0" applyFill="1" applyBorder="1" applyAlignment="1">
      <alignment/>
    </xf>
    <xf numFmtId="0" fontId="4" fillId="35" borderId="23" xfId="0" applyFont="1" applyFill="1" applyBorder="1" applyAlignment="1">
      <alignment horizontal="center"/>
    </xf>
    <xf numFmtId="164" fontId="4" fillId="36" borderId="19" xfId="0" applyNumberFormat="1" applyFont="1" applyFill="1" applyBorder="1" applyAlignment="1">
      <alignment/>
    </xf>
    <xf numFmtId="170" fontId="4" fillId="36" borderId="19" xfId="0" applyNumberFormat="1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center"/>
    </xf>
    <xf numFmtId="0" fontId="4" fillId="37" borderId="36" xfId="0" applyFont="1" applyFill="1" applyBorder="1" applyAlignment="1">
      <alignment/>
    </xf>
    <xf numFmtId="0" fontId="0" fillId="37" borderId="38" xfId="0" applyFill="1" applyBorder="1" applyAlignment="1">
      <alignment/>
    </xf>
    <xf numFmtId="0" fontId="4" fillId="37" borderId="39" xfId="0" applyFont="1" applyFill="1" applyBorder="1" applyAlignment="1">
      <alignment horizontal="center"/>
    </xf>
    <xf numFmtId="0" fontId="9" fillId="37" borderId="39" xfId="0" applyFont="1" applyFill="1" applyBorder="1" applyAlignment="1">
      <alignment horizontal="center"/>
    </xf>
    <xf numFmtId="0" fontId="0" fillId="35" borderId="40" xfId="0" applyFill="1" applyBorder="1" applyAlignment="1">
      <alignment/>
    </xf>
    <xf numFmtId="0" fontId="4" fillId="37" borderId="39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7" fillId="0" borderId="0" xfId="0" applyFont="1" applyAlignment="1">
      <alignment/>
    </xf>
    <xf numFmtId="0" fontId="0" fillId="33" borderId="36" xfId="0" applyFill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4" fillId="38" borderId="39" xfId="0" applyFont="1" applyFill="1" applyBorder="1" applyAlignment="1">
      <alignment horizontal="center" vertical="center" textRotation="90"/>
    </xf>
    <xf numFmtId="0" fontId="4" fillId="38" borderId="44" xfId="0" applyFont="1" applyFill="1" applyBorder="1" applyAlignment="1">
      <alignment horizontal="center" vertical="center" textRotation="90"/>
    </xf>
    <xf numFmtId="0" fontId="4" fillId="38" borderId="45" xfId="0" applyFont="1" applyFill="1" applyBorder="1" applyAlignment="1">
      <alignment horizontal="center" vertical="center" textRotation="90"/>
    </xf>
    <xf numFmtId="0" fontId="4" fillId="39" borderId="39" xfId="0" applyFont="1" applyFill="1" applyBorder="1" applyAlignment="1">
      <alignment horizontal="center" vertical="center" textRotation="90"/>
    </xf>
    <xf numFmtId="0" fontId="4" fillId="39" borderId="44" xfId="0" applyFont="1" applyFill="1" applyBorder="1" applyAlignment="1">
      <alignment horizontal="center" vertical="center" textRotation="90"/>
    </xf>
    <xf numFmtId="0" fontId="4" fillId="39" borderId="45" xfId="0" applyFont="1" applyFill="1" applyBorder="1" applyAlignment="1">
      <alignment horizontal="center" vertical="center" textRotation="90"/>
    </xf>
    <xf numFmtId="0" fontId="72" fillId="0" borderId="0" xfId="0" applyFont="1" applyAlignment="1" applyProtection="1">
      <alignment horizontal="center" vertical="center" wrapText="1"/>
      <protection/>
    </xf>
    <xf numFmtId="0" fontId="73" fillId="0" borderId="0" xfId="0" applyFont="1" applyAlignment="1">
      <alignment vertical="center"/>
    </xf>
    <xf numFmtId="0" fontId="7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27</xdr:row>
      <xdr:rowOff>66675</xdr:rowOff>
    </xdr:from>
    <xdr:to>
      <xdr:col>7</xdr:col>
      <xdr:colOff>47625</xdr:colOff>
      <xdr:row>31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5000625"/>
          <a:ext cx="2190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32</xdr:row>
      <xdr:rowOff>57150</xdr:rowOff>
    </xdr:from>
    <xdr:to>
      <xdr:col>6</xdr:col>
      <xdr:colOff>285750</xdr:colOff>
      <xdr:row>36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5715000"/>
          <a:ext cx="1885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114300</xdr:rowOff>
    </xdr:from>
    <xdr:to>
      <xdr:col>4</xdr:col>
      <xdr:colOff>381000</xdr:colOff>
      <xdr:row>42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6800850"/>
          <a:ext cx="1000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19050</xdr:rowOff>
    </xdr:from>
    <xdr:to>
      <xdr:col>7</xdr:col>
      <xdr:colOff>352425</xdr:colOff>
      <xdr:row>48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324725"/>
          <a:ext cx="3962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9525</xdr:rowOff>
    </xdr:from>
    <xdr:to>
      <xdr:col>6</xdr:col>
      <xdr:colOff>447675</xdr:colOff>
      <xdr:row>57</xdr:row>
      <xdr:rowOff>38100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8372475"/>
          <a:ext cx="3352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4</xdr:col>
      <xdr:colOff>561975</xdr:colOff>
      <xdr:row>60</xdr:row>
      <xdr:rowOff>161925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9591675"/>
          <a:ext cx="2286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28575</xdr:rowOff>
    </xdr:from>
    <xdr:to>
      <xdr:col>1</xdr:col>
      <xdr:colOff>333375</xdr:colOff>
      <xdr:row>91</xdr:row>
      <xdr:rowOff>95250</xdr:rowOff>
    </xdr:to>
    <xdr:pic>
      <xdr:nvPicPr>
        <xdr:cNvPr id="7" name="Picture 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424940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87</xdr:row>
      <xdr:rowOff>161925</xdr:rowOff>
    </xdr:from>
    <xdr:to>
      <xdr:col>8</xdr:col>
      <xdr:colOff>57150</xdr:colOff>
      <xdr:row>92</xdr:row>
      <xdr:rowOff>28575</xdr:rowOff>
    </xdr:to>
    <xdr:pic>
      <xdr:nvPicPr>
        <xdr:cNvPr id="8" name="Picture 1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90625" y="13782675"/>
          <a:ext cx="3019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174</xdr:row>
      <xdr:rowOff>28575</xdr:rowOff>
    </xdr:from>
    <xdr:to>
      <xdr:col>5</xdr:col>
      <xdr:colOff>409575</xdr:colOff>
      <xdr:row>175</xdr:row>
      <xdr:rowOff>76200</xdr:rowOff>
    </xdr:to>
    <xdr:pic>
      <xdr:nvPicPr>
        <xdr:cNvPr id="9" name="Picture 1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2769870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92</xdr:row>
      <xdr:rowOff>133350</xdr:rowOff>
    </xdr:from>
    <xdr:to>
      <xdr:col>10</xdr:col>
      <xdr:colOff>161925</xdr:colOff>
      <xdr:row>147</xdr:row>
      <xdr:rowOff>190500</xdr:rowOff>
    </xdr:to>
    <xdr:pic>
      <xdr:nvPicPr>
        <xdr:cNvPr id="10" name="Picture 1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00" y="14678025"/>
          <a:ext cx="3771900" cy="913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2</xdr:row>
      <xdr:rowOff>161925</xdr:rowOff>
    </xdr:to>
    <xdr:pic>
      <xdr:nvPicPr>
        <xdr:cNvPr id="11" name="Obrázek 8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22627" b="20904"/>
        <a:stretch>
          <a:fillRect/>
        </a:stretch>
      </xdr:blipFill>
      <xdr:spPr>
        <a:xfrm>
          <a:off x="0" y="0"/>
          <a:ext cx="1685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O218"/>
  <sheetViews>
    <sheetView tabSelected="1" view="pageBreakPreview" zoomScale="60" zoomScalePageLayoutView="0" workbookViewId="0" topLeftCell="A120">
      <selection activeCell="N18" sqref="N18"/>
    </sheetView>
  </sheetViews>
  <sheetFormatPr defaultColWidth="9.140625" defaultRowHeight="12.75"/>
  <cols>
    <col min="1" max="1" width="3.28125" style="0" customWidth="1"/>
    <col min="2" max="2" width="8.140625" style="0" customWidth="1"/>
    <col min="3" max="3" width="8.421875" style="0" customWidth="1"/>
    <col min="4" max="4" width="9.28125" style="0" customWidth="1"/>
    <col min="5" max="5" width="9.00390625" style="0" customWidth="1"/>
    <col min="6" max="6" width="8.7109375" style="0" customWidth="1"/>
    <col min="7" max="7" width="7.28125" style="0" customWidth="1"/>
    <col min="8" max="8" width="8.140625" style="0" customWidth="1"/>
    <col min="9" max="9" width="9.57421875" style="0" customWidth="1"/>
    <col min="10" max="10" width="10.8515625" style="0" customWidth="1"/>
    <col min="11" max="11" width="10.28125" style="0" customWidth="1"/>
    <col min="12" max="12" width="12.421875" style="0" bestFit="1" customWidth="1"/>
  </cols>
  <sheetData>
    <row r="2" ht="20.25">
      <c r="E2" s="115" t="s">
        <v>113</v>
      </c>
    </row>
    <row r="3" ht="15.75">
      <c r="E3" s="116" t="s">
        <v>114</v>
      </c>
    </row>
    <row r="4" ht="15">
      <c r="A4" s="107"/>
    </row>
    <row r="5" spans="1:11" s="105" customFormat="1" ht="25.5">
      <c r="A5" s="102" t="s">
        <v>115</v>
      </c>
      <c r="B5" s="101"/>
      <c r="C5"/>
      <c r="D5"/>
      <c r="E5"/>
      <c r="F5"/>
      <c r="G5"/>
      <c r="H5" s="103"/>
      <c r="I5" s="103"/>
      <c r="J5" s="103"/>
      <c r="K5" s="103"/>
    </row>
    <row r="6" spans="1:11" s="105" customFormat="1" ht="25.5">
      <c r="A6" s="102" t="s">
        <v>111</v>
      </c>
      <c r="B6" s="101"/>
      <c r="C6"/>
      <c r="D6"/>
      <c r="E6"/>
      <c r="F6"/>
      <c r="G6"/>
      <c r="H6" s="103"/>
      <c r="I6" s="103"/>
      <c r="J6" s="103"/>
      <c r="K6" s="103"/>
    </row>
    <row r="7" spans="1:11" s="105" customFormat="1" ht="18">
      <c r="A7" s="104" t="s">
        <v>110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7" ht="18.75">
      <c r="A8" s="104" t="s">
        <v>108</v>
      </c>
      <c r="B8" s="106"/>
      <c r="C8" s="103"/>
      <c r="D8" s="103"/>
      <c r="E8" s="103"/>
      <c r="F8" s="103"/>
      <c r="G8" s="103"/>
    </row>
    <row r="9" spans="1:7" ht="18.75">
      <c r="A9" s="104" t="s">
        <v>98</v>
      </c>
      <c r="B9" s="106"/>
      <c r="C9" s="103"/>
      <c r="D9" s="103"/>
      <c r="E9" s="103"/>
      <c r="F9" s="103"/>
      <c r="G9" s="103"/>
    </row>
    <row r="10" ht="12.75">
      <c r="A10" s="20"/>
    </row>
    <row r="11" ht="15.75">
      <c r="D11" s="58" t="s">
        <v>109</v>
      </c>
    </row>
    <row r="12" ht="15.75">
      <c r="D12" s="94" t="s">
        <v>99</v>
      </c>
    </row>
    <row r="16" spans="1:5" ht="9" customHeight="1">
      <c r="A16" s="12"/>
      <c r="E16" t="s">
        <v>83</v>
      </c>
    </row>
    <row r="17" ht="6" customHeight="1">
      <c r="A17" s="12"/>
    </row>
    <row r="18" ht="6.75" customHeight="1">
      <c r="A18" s="12"/>
    </row>
    <row r="19" ht="18" customHeight="1"/>
    <row r="20" ht="19.5">
      <c r="B20" s="11"/>
    </row>
    <row r="21" spans="1:2" ht="4.5" customHeight="1">
      <c r="A21" s="58" t="s">
        <v>103</v>
      </c>
      <c r="B21" s="11"/>
    </row>
    <row r="22" ht="5.25" customHeight="1">
      <c r="A22" s="58" t="s">
        <v>105</v>
      </c>
    </row>
    <row r="24" ht="11.25" customHeight="1"/>
    <row r="25" ht="16.5" thickBot="1">
      <c r="A25" s="59" t="s">
        <v>106</v>
      </c>
    </row>
    <row r="26" spans="1:10" ht="13.5" thickBot="1">
      <c r="A26" t="s">
        <v>67</v>
      </c>
      <c r="I26" s="77" t="s">
        <v>22</v>
      </c>
      <c r="J26" s="34">
        <v>0</v>
      </c>
    </row>
    <row r="27" spans="1:10" ht="12.75">
      <c r="A27" s="8" t="s">
        <v>25</v>
      </c>
      <c r="I27" s="2"/>
      <c r="J27" s="6"/>
    </row>
    <row r="28" spans="9:10" ht="12.75">
      <c r="I28" s="3" t="s">
        <v>3</v>
      </c>
      <c r="J28" s="6"/>
    </row>
    <row r="29" spans="1:10" ht="12.75">
      <c r="A29" t="s">
        <v>0</v>
      </c>
      <c r="I29" s="76" t="s">
        <v>9</v>
      </c>
      <c r="J29" s="33">
        <f>(((J26^2+4)^0.5+J26)^(1/3)-((J26^2+4)^0.5-J26)^(1/3))/2^(1/3)</f>
        <v>0</v>
      </c>
    </row>
    <row r="30" spans="1:10" ht="4.5" customHeight="1">
      <c r="A30" t="s">
        <v>1</v>
      </c>
      <c r="I30" s="50"/>
      <c r="J30" s="57"/>
    </row>
    <row r="31" spans="9:10" ht="13.5" thickBot="1">
      <c r="I31" s="6"/>
      <c r="J31" s="6"/>
    </row>
    <row r="32" spans="9:10" ht="13.5" thickBot="1">
      <c r="I32" s="77" t="s">
        <v>23</v>
      </c>
      <c r="J32" s="34">
        <v>50</v>
      </c>
    </row>
    <row r="33" spans="1:10" ht="13.5" thickBot="1">
      <c r="A33" t="s">
        <v>2</v>
      </c>
      <c r="I33" s="77" t="s">
        <v>24</v>
      </c>
      <c r="J33" s="34">
        <v>1</v>
      </c>
    </row>
    <row r="34" spans="1:10" ht="12.75">
      <c r="A34" t="s">
        <v>72</v>
      </c>
      <c r="I34" s="6"/>
      <c r="J34" s="6"/>
    </row>
    <row r="35" spans="9:10" ht="12.75">
      <c r="I35" s="56" t="s">
        <v>10</v>
      </c>
      <c r="J35" s="31">
        <f>IF(J26&lt;&gt;0,J32-J33/J29,J32-6*J33)</f>
        <v>44</v>
      </c>
    </row>
    <row r="36" spans="9:10" ht="4.5" customHeight="1">
      <c r="I36" s="50"/>
      <c r="J36" s="57"/>
    </row>
    <row r="37" spans="9:10" ht="12.75">
      <c r="I37" s="6"/>
      <c r="J37" s="6"/>
    </row>
    <row r="38" spans="9:10" ht="12">
      <c r="I38" s="6"/>
      <c r="J38" s="6"/>
    </row>
    <row r="39" spans="1:10" ht="12.75">
      <c r="A39" s="8" t="s">
        <v>26</v>
      </c>
      <c r="I39" s="6"/>
      <c r="J39" s="6"/>
    </row>
    <row r="40" spans="1:10" ht="9" customHeight="1">
      <c r="A40" t="s">
        <v>4</v>
      </c>
      <c r="I40" s="6"/>
      <c r="J40" s="6"/>
    </row>
    <row r="41" spans="9:10" ht="13.5" thickBot="1">
      <c r="I41" s="6"/>
      <c r="J41" s="6"/>
    </row>
    <row r="42" spans="9:10" ht="13.5" thickBot="1">
      <c r="I42" s="78" t="s">
        <v>7</v>
      </c>
      <c r="J42" s="35">
        <v>50</v>
      </c>
    </row>
    <row r="43" spans="1:10" ht="12.75">
      <c r="A43" t="s">
        <v>5</v>
      </c>
      <c r="I43" s="79" t="s">
        <v>16</v>
      </c>
      <c r="J43" s="32">
        <f>IF(J33=0,0,(J42-J32)/J33)</f>
        <v>0</v>
      </c>
    </row>
    <row r="44" spans="9:10" ht="12.75">
      <c r="I44" s="56" t="s">
        <v>11</v>
      </c>
      <c r="J44" s="31">
        <f>IF(J26&lt;&gt;0,(LN(ABS(J43+1/J29))+LN(ABS(J29)*(1+J29^2)^0.5))/(SIGN(J26)*(LN(1+J29^2))^0.5),J43)</f>
        <v>0</v>
      </c>
    </row>
    <row r="45" spans="8:10" ht="12.75">
      <c r="H45" s="22"/>
      <c r="I45" s="50"/>
      <c r="J45" s="57"/>
    </row>
    <row r="46" spans="9:10" ht="12.75">
      <c r="I46" s="6"/>
      <c r="J46" s="6"/>
    </row>
    <row r="47" spans="9:10" ht="7.5" customHeight="1">
      <c r="I47" s="6"/>
      <c r="J47" s="6"/>
    </row>
    <row r="48" spans="9:10" ht="12.75">
      <c r="I48" s="6"/>
      <c r="J48" s="6"/>
    </row>
    <row r="49" spans="9:10" ht="12.75">
      <c r="I49" s="6"/>
      <c r="J49" s="6"/>
    </row>
    <row r="50" spans="1:9" ht="12">
      <c r="A50" t="s">
        <v>6</v>
      </c>
      <c r="I50" s="6"/>
    </row>
    <row r="51" spans="8:10" ht="12.75">
      <c r="H51" s="18"/>
      <c r="I51" s="50"/>
      <c r="J51" s="57"/>
    </row>
    <row r="52" spans="9:10" ht="12.75">
      <c r="I52" s="80" t="s">
        <v>17</v>
      </c>
      <c r="J52" s="31">
        <f>IF(J26&lt;&gt;0,NORMDIST(J44,0,1,0)/(J33*ABS(J43+1/J29)*(LN(1+J29^2))^0.5),NORMDIST(J44,0,1,0)/J33)</f>
        <v>0.3989422804014327</v>
      </c>
    </row>
    <row r="53" spans="9:10" ht="12.75">
      <c r="I53" s="6"/>
      <c r="J53" s="6"/>
    </row>
    <row r="54" spans="9:10" ht="12.75">
      <c r="I54" s="6"/>
      <c r="J54" s="6"/>
    </row>
    <row r="55" spans="9:10" ht="4.5" customHeight="1">
      <c r="I55" s="6"/>
      <c r="J55" s="6"/>
    </row>
    <row r="56" spans="9:10" ht="12.75">
      <c r="I56" s="6"/>
      <c r="J56" s="6"/>
    </row>
    <row r="57" spans="8:10" ht="4.5" customHeight="1">
      <c r="H57" s="16"/>
      <c r="I57" s="50"/>
      <c r="J57" s="50"/>
    </row>
    <row r="58" spans="1:10" ht="12.75">
      <c r="A58" t="s">
        <v>8</v>
      </c>
      <c r="H58" s="16"/>
      <c r="I58" s="80" t="s">
        <v>18</v>
      </c>
      <c r="J58" s="31">
        <f>NORMDIST(IF(J26&lt;&gt;0,(LN(ABS(IF(J33=0,0,(J42-J32)/J33)+1/J29))+LN(ABS(J29)*(1+J29^2)^0.5))/(SIGN(J26)*(LN(1+J29^2))^0.5),IF(J33=0,0,(J42-J32)/J33)),0,1,1)</f>
        <v>0.5</v>
      </c>
    </row>
    <row r="59" spans="8:10" ht="11.25" customHeight="1">
      <c r="H59" s="16"/>
      <c r="I59" s="21"/>
      <c r="J59" s="57"/>
    </row>
    <row r="60" spans="8:10" ht="12" hidden="1">
      <c r="H60" s="16"/>
      <c r="I60" s="21"/>
      <c r="J60" s="14"/>
    </row>
    <row r="61" ht="15.75" customHeight="1"/>
    <row r="62" ht="7.5" customHeight="1"/>
    <row r="63" ht="16.5" hidden="1">
      <c r="A63" s="60" t="s">
        <v>85</v>
      </c>
    </row>
    <row r="64" ht="16.5" hidden="1">
      <c r="A64" s="60"/>
    </row>
    <row r="65" spans="1:3" ht="12.75">
      <c r="A65" s="55"/>
      <c r="B65" s="54"/>
      <c r="C65" s="10"/>
    </row>
    <row r="66" spans="3:11" ht="12">
      <c r="C66" s="4"/>
      <c r="D66" s="5"/>
      <c r="E66" s="6"/>
      <c r="K66">
        <v>184</v>
      </c>
    </row>
    <row r="67" spans="1:5" ht="6.75" customHeight="1">
      <c r="A67" s="19" t="s">
        <v>54</v>
      </c>
      <c r="C67" s="4"/>
      <c r="D67" s="2"/>
      <c r="E67" s="6"/>
    </row>
    <row r="68" spans="3:5" ht="15">
      <c r="C68" t="s">
        <v>100</v>
      </c>
      <c r="E68" s="6"/>
    </row>
    <row r="69" spans="3:5" ht="12.75">
      <c r="C69" s="10"/>
      <c r="E69" s="6"/>
    </row>
    <row r="70" spans="1:5" ht="15">
      <c r="A70" s="9" t="s">
        <v>55</v>
      </c>
      <c r="E70" s="6"/>
    </row>
    <row r="71" spans="1:5" ht="10.5" customHeight="1">
      <c r="A71" s="9" t="s">
        <v>56</v>
      </c>
      <c r="E71" s="6"/>
    </row>
    <row r="72" spans="1:5" ht="15.75" hidden="1">
      <c r="A72" s="19"/>
      <c r="B72" s="19"/>
      <c r="C72" s="10" t="s">
        <v>44</v>
      </c>
      <c r="E72" s="6"/>
    </row>
    <row r="73" spans="4:5" ht="12" hidden="1">
      <c r="D73" s="2"/>
      <c r="E73" s="6"/>
    </row>
    <row r="74" spans="4:10" ht="17.25" customHeight="1" thickBot="1">
      <c r="D74" s="2"/>
      <c r="E74" s="6"/>
      <c r="H74" s="22"/>
      <c r="I74" s="18"/>
      <c r="J74" s="16"/>
    </row>
    <row r="75" spans="8:10" ht="12.75" thickBot="1">
      <c r="H75" s="89" t="s">
        <v>29</v>
      </c>
      <c r="I75" s="89" t="s">
        <v>28</v>
      </c>
      <c r="J75" s="89" t="s">
        <v>27</v>
      </c>
    </row>
    <row r="76" spans="2:10" ht="13.5" thickBot="1">
      <c r="B76" t="s">
        <v>112</v>
      </c>
      <c r="G76" s="16"/>
      <c r="H76" s="63">
        <v>0.35</v>
      </c>
      <c r="I76" s="63">
        <v>0.01</v>
      </c>
      <c r="J76" s="63">
        <v>0</v>
      </c>
    </row>
    <row r="77" spans="1:10" ht="13.5" thickBot="1">
      <c r="A77" s="86" t="s">
        <v>60</v>
      </c>
      <c r="B77" s="87"/>
      <c r="C77" s="87"/>
      <c r="D77" s="87"/>
      <c r="E77" s="87"/>
      <c r="F77" s="91" t="s">
        <v>19</v>
      </c>
      <c r="G77" s="88" t="s">
        <v>27</v>
      </c>
      <c r="H77" s="66">
        <v>0.0004</v>
      </c>
      <c r="I77" s="66">
        <v>2E-05</v>
      </c>
      <c r="J77" s="66">
        <v>0.15</v>
      </c>
    </row>
    <row r="78" spans="1:10" ht="15">
      <c r="A78" s="108" t="s">
        <v>61</v>
      </c>
      <c r="B78" s="61" t="s">
        <v>104</v>
      </c>
      <c r="C78" s="62"/>
      <c r="D78" s="62"/>
      <c r="E78" s="90"/>
      <c r="F78" s="63" t="s">
        <v>45</v>
      </c>
      <c r="G78" s="63" t="s">
        <v>57</v>
      </c>
      <c r="H78" s="66">
        <v>560000</v>
      </c>
      <c r="I78" s="66">
        <v>30000</v>
      </c>
      <c r="J78" s="66">
        <v>0.15</v>
      </c>
    </row>
    <row r="79" spans="1:10" ht="15">
      <c r="A79" s="109"/>
      <c r="B79" s="64" t="s">
        <v>90</v>
      </c>
      <c r="C79" s="65"/>
      <c r="D79" s="65"/>
      <c r="E79" s="65"/>
      <c r="F79" s="66" t="s">
        <v>46</v>
      </c>
      <c r="G79" s="66" t="s">
        <v>57</v>
      </c>
      <c r="H79" s="66">
        <v>0.03</v>
      </c>
      <c r="I79" s="66">
        <v>0.005</v>
      </c>
      <c r="J79" s="66">
        <v>0.5</v>
      </c>
    </row>
    <row r="80" spans="1:10" ht="15">
      <c r="A80" s="109"/>
      <c r="B80" s="64" t="s">
        <v>88</v>
      </c>
      <c r="C80" s="65"/>
      <c r="D80" s="65"/>
      <c r="E80" s="65"/>
      <c r="F80" s="66" t="s">
        <v>47</v>
      </c>
      <c r="G80" s="66" t="s">
        <v>57</v>
      </c>
      <c r="H80" s="66">
        <v>0.2</v>
      </c>
      <c r="I80" s="66">
        <v>0.005</v>
      </c>
      <c r="J80" s="66">
        <v>0</v>
      </c>
    </row>
    <row r="81" spans="1:10" ht="15" thickBot="1">
      <c r="A81" s="109"/>
      <c r="B81" s="64" t="s">
        <v>58</v>
      </c>
      <c r="C81" s="65"/>
      <c r="D81" s="65"/>
      <c r="E81" s="65"/>
      <c r="F81" s="66" t="s">
        <v>48</v>
      </c>
      <c r="G81" s="66" t="s">
        <v>57</v>
      </c>
      <c r="H81" s="71">
        <v>30000</v>
      </c>
      <c r="I81" s="71">
        <v>5000</v>
      </c>
      <c r="J81" s="71">
        <v>0.5</v>
      </c>
    </row>
    <row r="82" spans="1:10" ht="15">
      <c r="A82" s="109"/>
      <c r="B82" s="67" t="s">
        <v>59</v>
      </c>
      <c r="C82" s="68"/>
      <c r="D82" s="68"/>
      <c r="E82" s="68"/>
      <c r="F82" s="66" t="s">
        <v>49</v>
      </c>
      <c r="G82" s="66" t="s">
        <v>57</v>
      </c>
      <c r="H82" s="40">
        <v>1</v>
      </c>
      <c r="I82" s="40">
        <v>0.05</v>
      </c>
      <c r="J82" s="40">
        <v>0.15</v>
      </c>
    </row>
    <row r="83" spans="1:10" ht="15" thickBot="1">
      <c r="A83" s="110"/>
      <c r="B83" s="69" t="s">
        <v>89</v>
      </c>
      <c r="C83" s="70"/>
      <c r="D83" s="70"/>
      <c r="E83" s="70"/>
      <c r="F83" s="71" t="s">
        <v>50</v>
      </c>
      <c r="G83" s="71" t="s">
        <v>57</v>
      </c>
      <c r="H83" s="38">
        <v>18</v>
      </c>
      <c r="I83" s="38">
        <v>1.8</v>
      </c>
      <c r="J83" s="38">
        <v>0</v>
      </c>
    </row>
    <row r="84" spans="1:10" ht="15">
      <c r="A84" s="111" t="s">
        <v>62</v>
      </c>
      <c r="B84" s="41" t="s">
        <v>94</v>
      </c>
      <c r="C84" s="36"/>
      <c r="D84" s="36"/>
      <c r="E84" s="36"/>
      <c r="F84" s="40" t="s">
        <v>51</v>
      </c>
      <c r="G84" s="40">
        <v>-1</v>
      </c>
      <c r="H84" s="38">
        <v>10</v>
      </c>
      <c r="I84" s="38">
        <v>2</v>
      </c>
      <c r="J84" s="38">
        <v>1.14</v>
      </c>
    </row>
    <row r="85" spans="1:10" ht="15" thickBot="1">
      <c r="A85" s="112"/>
      <c r="B85" s="36" t="s">
        <v>91</v>
      </c>
      <c r="C85" s="36"/>
      <c r="D85" s="36"/>
      <c r="E85" s="36"/>
      <c r="F85" s="38" t="s">
        <v>52</v>
      </c>
      <c r="G85" s="38">
        <v>1</v>
      </c>
      <c r="H85" s="39">
        <v>2</v>
      </c>
      <c r="I85" s="39">
        <v>1</v>
      </c>
      <c r="J85" s="39">
        <v>1.14</v>
      </c>
    </row>
    <row r="86" spans="1:15" ht="17.25" customHeight="1">
      <c r="A86" s="112"/>
      <c r="B86" s="36" t="s">
        <v>92</v>
      </c>
      <c r="C86" s="36"/>
      <c r="D86" s="36"/>
      <c r="E86" s="36"/>
      <c r="F86" s="92" t="s">
        <v>53</v>
      </c>
      <c r="G86" s="38">
        <v>1</v>
      </c>
      <c r="N86" s="16"/>
      <c r="O86" s="16"/>
    </row>
    <row r="87" spans="1:15" ht="15" thickBot="1">
      <c r="A87" s="113"/>
      <c r="B87" s="37" t="s">
        <v>93</v>
      </c>
      <c r="C87" s="37"/>
      <c r="D87" s="37"/>
      <c r="E87" s="37"/>
      <c r="F87" s="39" t="s">
        <v>42</v>
      </c>
      <c r="G87" s="39">
        <v>1</v>
      </c>
      <c r="N87" s="16"/>
      <c r="O87" s="16"/>
    </row>
    <row r="89" ht="12.75">
      <c r="A89" s="1" t="s">
        <v>107</v>
      </c>
    </row>
    <row r="90" spans="9:10" ht="21.75" customHeight="1">
      <c r="I90" s="56" t="s">
        <v>34</v>
      </c>
      <c r="J90" s="17">
        <f>(H79*H77*H78+(H77^2*H78^2)/(2*H80*H81)-G84*H82*(G85*H83+G86*H84+G87*H85))/(H77*H78)</f>
        <v>0.1825952380952381</v>
      </c>
    </row>
    <row r="94" ht="12.75">
      <c r="A94" s="9" t="s">
        <v>12</v>
      </c>
    </row>
    <row r="95" spans="2:5" ht="12.75">
      <c r="B95" s="99" t="s">
        <v>97</v>
      </c>
      <c r="E95" s="1"/>
    </row>
    <row r="97" ht="12.75">
      <c r="B97" s="1" t="s">
        <v>30</v>
      </c>
    </row>
    <row r="98" ht="12.75">
      <c r="B98" s="1" t="s">
        <v>43</v>
      </c>
    </row>
    <row r="99" ht="12.75">
      <c r="B99" s="1" t="s">
        <v>41</v>
      </c>
    </row>
    <row r="100" ht="12.75">
      <c r="B100" s="99" t="s">
        <v>82</v>
      </c>
    </row>
    <row r="103" ht="12.75">
      <c r="B103" s="1" t="s">
        <v>13</v>
      </c>
    </row>
    <row r="104" ht="12.75">
      <c r="B104" s="1" t="s">
        <v>39</v>
      </c>
    </row>
    <row r="105" ht="12.75">
      <c r="B105" s="1" t="s">
        <v>40</v>
      </c>
    </row>
    <row r="108" ht="12.75">
      <c r="B108" s="1" t="s">
        <v>38</v>
      </c>
    </row>
    <row r="111" ht="12.75">
      <c r="B111" s="1" t="s">
        <v>102</v>
      </c>
    </row>
    <row r="117" ht="12.75">
      <c r="A117" s="1"/>
    </row>
    <row r="118" spans="1:15" ht="12.75">
      <c r="A118" s="1"/>
      <c r="M118" s="7"/>
      <c r="N118" s="7"/>
      <c r="O118" s="7"/>
    </row>
    <row r="120" ht="12.75">
      <c r="A120" s="1"/>
    </row>
    <row r="122" ht="12.75">
      <c r="A122" s="1"/>
    </row>
    <row r="123" ht="12.75">
      <c r="A123" s="1"/>
    </row>
    <row r="124" ht="12.75">
      <c r="A124" s="1"/>
    </row>
    <row r="125" spans="1:11" ht="12.75">
      <c r="A125" s="1"/>
      <c r="K125">
        <v>185</v>
      </c>
    </row>
    <row r="127" ht="12.75">
      <c r="A127" s="1"/>
    </row>
    <row r="129" ht="12.75">
      <c r="A129" s="1"/>
    </row>
    <row r="130" spans="1:12" ht="12.75">
      <c r="A130" s="1"/>
      <c r="L130" s="2"/>
    </row>
    <row r="131" ht="12.75">
      <c r="A131" s="1"/>
    </row>
    <row r="134" spans="4:5" ht="12.75">
      <c r="D134" s="13"/>
      <c r="E134" s="13"/>
    </row>
    <row r="135" ht="12.75">
      <c r="B135" s="1" t="s">
        <v>14</v>
      </c>
    </row>
    <row r="138" ht="12.75">
      <c r="B138" s="1" t="s">
        <v>15</v>
      </c>
    </row>
    <row r="143" ht="12.75">
      <c r="B143" s="1" t="s">
        <v>31</v>
      </c>
    </row>
    <row r="144" ht="12.75">
      <c r="B144" s="1" t="s">
        <v>32</v>
      </c>
    </row>
    <row r="145" ht="12.75">
      <c r="B145" s="1" t="s">
        <v>84</v>
      </c>
    </row>
    <row r="146" ht="16.5" customHeight="1"/>
    <row r="147" ht="22.5" customHeight="1"/>
    <row r="148" ht="19.5" customHeight="1">
      <c r="B148" s="1"/>
    </row>
    <row r="149" ht="12" hidden="1">
      <c r="B149" s="1"/>
    </row>
    <row r="150" spans="1:2" ht="12.75" hidden="1">
      <c r="A150" s="9" t="s">
        <v>96</v>
      </c>
      <c r="B150" s="1"/>
    </row>
    <row r="151" ht="12" hidden="1"/>
    <row r="152" ht="14.25" customHeight="1" hidden="1"/>
    <row r="153" ht="22.5" customHeight="1" hidden="1"/>
    <row r="154" ht="11.25" customHeight="1" hidden="1" thickBot="1"/>
    <row r="155" ht="21.75" customHeight="1">
      <c r="B155" s="20"/>
    </row>
    <row r="156" ht="13.5" customHeight="1" thickBot="1"/>
    <row r="157" spans="2:7" ht="15.75" customHeight="1" thickBot="1">
      <c r="B157" t="s">
        <v>66</v>
      </c>
      <c r="D157" s="100" t="s">
        <v>101</v>
      </c>
      <c r="E157" s="93">
        <v>10</v>
      </c>
      <c r="G157" t="s">
        <v>71</v>
      </c>
    </row>
    <row r="158" spans="8:11" ht="30" customHeight="1" thickBot="1">
      <c r="H158" s="44" t="s">
        <v>36</v>
      </c>
      <c r="I158" s="44" t="s">
        <v>33</v>
      </c>
      <c r="J158" s="51" t="s">
        <v>65</v>
      </c>
      <c r="K158" s="95" t="s">
        <v>87</v>
      </c>
    </row>
    <row r="159" spans="8:11" ht="13.5" thickBot="1" thickTop="1">
      <c r="H159" s="23">
        <f>B162*B163*E161</f>
        <v>2.24</v>
      </c>
      <c r="I159" s="23">
        <f aca="true" t="shared" si="0" ref="I159:I168">H159/(SUMPRODUCT($H$159:$H$168,$H$159:$H$168))^0.5</f>
        <v>0.2556138418251276</v>
      </c>
      <c r="J159" s="24">
        <f>(J162*J160*J161+J160^2*J161^2/(2*J163*J164)-$G$84*J165*($G$85*J166+$G$86*J167+$G$87*J168))/(J160*J161)</f>
        <v>0.21545802829175856</v>
      </c>
      <c r="K159" s="96">
        <f>J159/H76</f>
        <v>0.6155943665478816</v>
      </c>
    </row>
    <row r="160" spans="1:11" ht="28.5" thickBot="1">
      <c r="A160" s="15" t="s">
        <v>86</v>
      </c>
      <c r="B160" s="42" t="s">
        <v>29</v>
      </c>
      <c r="C160" s="43" t="s">
        <v>63</v>
      </c>
      <c r="D160" s="43" t="s">
        <v>64</v>
      </c>
      <c r="E160" s="42" t="s">
        <v>37</v>
      </c>
      <c r="F160" s="42" t="s">
        <v>20</v>
      </c>
      <c r="G160" s="42" t="s">
        <v>35</v>
      </c>
      <c r="H160" s="25">
        <f>(B161*B163-B164*B163-(B162*B163^2)/(2*B165*B166))*E162</f>
        <v>3.372830347467909</v>
      </c>
      <c r="I160" s="25">
        <f t="shared" si="0"/>
        <v>0.38488487631279117</v>
      </c>
      <c r="J160" s="26">
        <f aca="true" t="shared" si="1" ref="J160:J168">F162-I160*$E$173*E162</f>
        <v>0.0003801650370051305</v>
      </c>
      <c r="K160" s="97">
        <f aca="true" t="shared" si="2" ref="K160:K168">J160/H77</f>
        <v>0.9504125925128262</v>
      </c>
    </row>
    <row r="161" spans="1:11" ht="12.75" thickTop="1">
      <c r="A161" s="2" t="s">
        <v>73</v>
      </c>
      <c r="B161" s="23">
        <v>0.35</v>
      </c>
      <c r="C161" s="23">
        <f aca="true" t="shared" si="3" ref="C161:C170">NORMDIST(NORMINV(NORMDIST(IF(J76&lt;&gt;0,(LN(ABS(IF(I76=0,0,(B161-H76)/I76)+1/((((J76^2+4)^0.5+J76)^(1/3)-((J76^2+4)^0.5-J76)^(1/3))/2^(1/3))))+LN(ABS(((((J76^2+4)^0.5+J76)^(1/3)-((J76^2+4)^0.5-J76)^(1/3))/2^(1/3)))*(1+((((J76^2+4)^0.5+J76)^(1/3)-((J76^2+4)^0.5-J76)^(1/3))/2^(1/3))^2)^0.5))/(SIGN(J76)*(LN(1+((((J76^2+4)^0.5+J76)^(1/3)-((J76^2+4)^0.5-J76)^(1/3))/2^(1/3))^2))^0.5),IF(I76=0,0,(B161-H76)/I76)),0,1,1),0,1),0,1,0)</f>
        <v>0.3989422804014327</v>
      </c>
      <c r="D161" s="23">
        <f aca="true" t="shared" si="4" ref="D161:D170">IF(J76&lt;&gt;0,NORMDIST(IF(J76&lt;&gt;0,(LN(ABS(IF(I76=0,0,(B161-H76)/I76)+1/((((J76^2+4)^0.5+J76)^(1/3)-((J76^2+4)^0.5-J76)^(1/3))/2^(1/3))))+LN(ABS(((((J76^2+4)^0.5+J76)^(1/3)-((J76^2+4)^0.5-J76)^(1/3))/2^(1/3)))*(1+((((J76^2+4)^0.5+J76)^(1/3)-((J76^2+4)^0.5-J76)^(1/3))/2^(1/3))^2)^0.5))/(SIGN(J76)*(LN(1+((((J76^2+4)^0.5+J76)^(1/3)-((J76^2+4)^0.5-J76)^(1/3))/2^(1/3))^2))^0.5),IF(I76=0,0,(B161-H76)/I76)),0,1,0)/(I76*ABS(IF(I76=0,0,(B161-H76)/I76)+1/((((J76^2+4)^0.5+J76)^(1/3)-((J76^2+4)^0.5-J76)^(1/3))/2^(1/3)))*(LN(1+((((J76^2+4)^0.5+J76)^(1/3)-((J76^2+4)^0.5-J76)^(1/3))/2^(1/3))^2))^0.5),NORMDIST(IF(J76&lt;&gt;0,(LN(ABS(IF(I76=0,0,(B161-H76)/I76)+1/((((J76^2+4)^0.5+J76)^(1/3)-((J76^2+4)^0.5-J76)^(1/3))/2^(1/3))))+LN(ABS(((((J76^2+4)^0.5+J76)^(1/3)-((J76^2+4)^0.5-J76)^(1/3))/2^(1/3)))*(1+((((J76^2+4)^0.5+J76)^(1/3)-((J76^2+4)^0.5-J76)^(1/3))/2^(1/3))^2)^0.5))/(SIGN(J76)*(LN(1+((((J76^2+4)^0.5+J76)^(1/3)-((J76^2+4)^0.5-J76)^(1/3))/2^(1/3))^2))^0.5),IF(I76=0,0,(B161-H76)/I76)),0,1,0)/I76)</f>
        <v>39.89422804014327</v>
      </c>
      <c r="E161" s="23">
        <f aca="true" t="shared" si="5" ref="E161:E170">C161/D161</f>
        <v>0.01</v>
      </c>
      <c r="F161" s="23">
        <f aca="true" t="shared" si="6" ref="F161:F170">B161-E161*NORMINV(NORMDIST(IF(J76&lt;&gt;0,(LN(ABS(IF(I76=0,0,(B161-H76)/I76)+1/((((J76^2+4)^0.5+J76)^(1/3)-((J76^2+4)^0.5-J76)^(1/3))/2^(1/3))))+LN(ABS(((((J76^2+4)^0.5+J76)^(1/3)-((J76^2+4)^0.5-J76)^(1/3))/2^(1/3)))*(1+((((J76^2+4)^0.5+J76)^(1/3)-((J76^2+4)^0.5-J76)^(1/3))/2^(1/3))^2)^0.5))/(SIGN(J76)*(LN(1+((((J76^2+4)^0.5+J76)^(1/3)-((J76^2+4)^0.5-J76)^(1/3))/2^(1/3))^2))^0.5),IF(I76=0,0,(B161-H76)/I76)),0,1,1),0,1)</f>
        <v>0.35</v>
      </c>
      <c r="G161" s="23">
        <f>(B161-F161)/E161</f>
        <v>0</v>
      </c>
      <c r="H161" s="25">
        <f>(B161*B162-B162*B164-(B162^2*B163)/(B165*B166))*E163</f>
        <v>3.389886379566356</v>
      </c>
      <c r="I161" s="25">
        <f t="shared" si="0"/>
        <v>0.3868311967998343</v>
      </c>
      <c r="J161" s="52">
        <f t="shared" si="1"/>
        <v>530100.8854619515</v>
      </c>
      <c r="K161" s="97">
        <f t="shared" si="2"/>
        <v>0.946608724039199</v>
      </c>
    </row>
    <row r="162" spans="1:11" ht="12">
      <c r="A162" s="2" t="s">
        <v>74</v>
      </c>
      <c r="B162" s="25">
        <v>0.0004</v>
      </c>
      <c r="C162" s="25">
        <f t="shared" si="3"/>
        <v>0.3988179925432851</v>
      </c>
      <c r="D162" s="29">
        <f t="shared" si="4"/>
        <v>19953.33293264944</v>
      </c>
      <c r="E162" s="25">
        <f t="shared" si="5"/>
        <v>1.9987537615367667E-05</v>
      </c>
      <c r="F162" s="25">
        <f t="shared" si="6"/>
        <v>0.00039950103803574114</v>
      </c>
      <c r="G162" s="25">
        <f>(B162-F162)/E162</f>
        <v>0.02496365354555973</v>
      </c>
      <c r="H162" s="25">
        <f>-B162*B163*E164</f>
        <v>-1.1124725990258533</v>
      </c>
      <c r="I162" s="25">
        <f t="shared" si="0"/>
        <v>-0.126947944179546</v>
      </c>
      <c r="J162" s="26">
        <f t="shared" si="1"/>
        <v>0.031177306629029206</v>
      </c>
      <c r="K162" s="97">
        <f t="shared" si="2"/>
        <v>1.0392435543009735</v>
      </c>
    </row>
    <row r="163" spans="1:11" ht="12">
      <c r="A163" s="2" t="s">
        <v>75</v>
      </c>
      <c r="B163" s="30">
        <v>560000</v>
      </c>
      <c r="C163" s="25">
        <f t="shared" si="3"/>
        <v>0.3988179925432851</v>
      </c>
      <c r="D163" s="25">
        <f t="shared" si="4"/>
        <v>1.3302221955099627E-05</v>
      </c>
      <c r="E163" s="29">
        <f t="shared" si="5"/>
        <v>29981.306423051497</v>
      </c>
      <c r="F163" s="29">
        <f t="shared" si="6"/>
        <v>559251.5570536117</v>
      </c>
      <c r="G163" s="25">
        <f aca="true" t="shared" si="7" ref="G163:G170">(B163-F163)/E163</f>
        <v>0.02496365354555798</v>
      </c>
      <c r="H163" s="25">
        <f>((B162^2*B163^2)/(2*B165^2*B166))*E165</f>
        <v>0.10453333333333331</v>
      </c>
      <c r="I163" s="25">
        <f t="shared" si="0"/>
        <v>0.011928645951839284</v>
      </c>
      <c r="J163" s="26">
        <f t="shared" si="1"/>
        <v>0.19985008755986142</v>
      </c>
      <c r="K163" s="97">
        <f t="shared" si="2"/>
        <v>0.999250437799307</v>
      </c>
    </row>
    <row r="164" spans="1:11" ht="12">
      <c r="A164" s="2" t="s">
        <v>76</v>
      </c>
      <c r="B164" s="25">
        <v>0.03</v>
      </c>
      <c r="C164" s="25">
        <f t="shared" si="3"/>
        <v>0.3976023959679724</v>
      </c>
      <c r="D164" s="25">
        <f t="shared" si="4"/>
        <v>80.0585441608311</v>
      </c>
      <c r="E164" s="25">
        <f t="shared" si="5"/>
        <v>0.004966395531365416</v>
      </c>
      <c r="F164" s="25">
        <f t="shared" si="6"/>
        <v>0.029592619622725826</v>
      </c>
      <c r="G164" s="25">
        <f t="shared" si="7"/>
        <v>0.08202737270951334</v>
      </c>
      <c r="H164" s="25">
        <f>((B162^2*B163^2)/(2*B165*B166^2))*E166</f>
        <v>0.6922051727271976</v>
      </c>
      <c r="I164" s="25">
        <f t="shared" si="0"/>
        <v>0.07898983193393973</v>
      </c>
      <c r="J164" s="53">
        <f t="shared" si="1"/>
        <v>28606.592152137062</v>
      </c>
      <c r="K164" s="97">
        <f t="shared" si="2"/>
        <v>0.953553071737902</v>
      </c>
    </row>
    <row r="165" spans="1:11" ht="12">
      <c r="A165" s="2" t="s">
        <v>77</v>
      </c>
      <c r="B165" s="25">
        <v>0.2</v>
      </c>
      <c r="C165" s="25">
        <f t="shared" si="3"/>
        <v>0.3989422804014327</v>
      </c>
      <c r="D165" s="25">
        <f t="shared" si="4"/>
        <v>79.78845608028654</v>
      </c>
      <c r="E165" s="25">
        <f t="shared" si="5"/>
        <v>0.005</v>
      </c>
      <c r="F165" s="25">
        <f t="shared" si="6"/>
        <v>0.2</v>
      </c>
      <c r="G165" s="25">
        <f t="shared" si="7"/>
        <v>0</v>
      </c>
      <c r="H165" s="25">
        <f>$G$84*($G$85*B168+$G$86*B169+$G$87*B170)*E167</f>
        <v>-2.1237451830698</v>
      </c>
      <c r="I165" s="25">
        <f t="shared" si="0"/>
        <v>-0.2423476184384288</v>
      </c>
      <c r="J165" s="26">
        <f t="shared" si="1"/>
        <v>1.0291904876144102</v>
      </c>
      <c r="K165" s="97">
        <f t="shared" si="2"/>
        <v>1.0291904876144102</v>
      </c>
    </row>
    <row r="166" spans="1:11" ht="12">
      <c r="A166" s="2" t="s">
        <v>78</v>
      </c>
      <c r="B166" s="29">
        <v>30000</v>
      </c>
      <c r="C166" s="25">
        <f t="shared" si="3"/>
        <v>0.3976023959679724</v>
      </c>
      <c r="D166" s="25">
        <f t="shared" si="4"/>
        <v>8.005854416083109E-05</v>
      </c>
      <c r="E166" s="29">
        <f t="shared" si="5"/>
        <v>4966.395531365417</v>
      </c>
      <c r="F166" s="29">
        <f t="shared" si="6"/>
        <v>29592.61962272583</v>
      </c>
      <c r="G166" s="25">
        <f t="shared" si="7"/>
        <v>0.08202737270951288</v>
      </c>
      <c r="H166" s="25">
        <f>$G$84*$G$85*B167*E168</f>
        <v>-1.8</v>
      </c>
      <c r="I166" s="25">
        <f t="shared" si="0"/>
        <v>-0.20540398003804894</v>
      </c>
      <c r="J166" s="26">
        <f t="shared" si="1"/>
        <v>18.929304156981537</v>
      </c>
      <c r="K166" s="97">
        <f t="shared" si="2"/>
        <v>1.0516280087211964</v>
      </c>
    </row>
    <row r="167" spans="1:11" ht="12">
      <c r="A167" s="2" t="s">
        <v>95</v>
      </c>
      <c r="B167" s="25">
        <v>1</v>
      </c>
      <c r="C167" s="25">
        <f t="shared" si="3"/>
        <v>0.3988179925432851</v>
      </c>
      <c r="D167" s="25">
        <f t="shared" si="4"/>
        <v>7.981333173059775</v>
      </c>
      <c r="E167" s="25">
        <f t="shared" si="5"/>
        <v>0.04996884403841917</v>
      </c>
      <c r="F167" s="25">
        <f t="shared" si="6"/>
        <v>0.9987525950893528</v>
      </c>
      <c r="G167" s="25">
        <f t="shared" si="7"/>
        <v>0.02496365354556029</v>
      </c>
      <c r="H167" s="25">
        <f>$G$84*$G$86*B167*E169</f>
        <v>-6.1748264523232725</v>
      </c>
      <c r="I167" s="25">
        <f t="shared" si="0"/>
        <v>-0.7046299607507922</v>
      </c>
      <c r="J167" s="26">
        <f t="shared" si="1"/>
        <v>11.572230712791454</v>
      </c>
      <c r="K167" s="97">
        <f t="shared" si="2"/>
        <v>1.1572230712791454</v>
      </c>
    </row>
    <row r="168" spans="1:11" ht="12.75" thickBot="1">
      <c r="A168" s="2" t="s">
        <v>79</v>
      </c>
      <c r="B168" s="25">
        <v>18</v>
      </c>
      <c r="C168" s="25">
        <f t="shared" si="3"/>
        <v>0.3989422804014327</v>
      </c>
      <c r="D168" s="25">
        <f t="shared" si="4"/>
        <v>0.22163460022301817</v>
      </c>
      <c r="E168" s="25">
        <f t="shared" si="5"/>
        <v>1.8</v>
      </c>
      <c r="F168" s="25">
        <f t="shared" si="6"/>
        <v>18</v>
      </c>
      <c r="G168" s="25">
        <f t="shared" si="7"/>
        <v>0</v>
      </c>
      <c r="H168" s="27">
        <f>$G$84*$G$87*B167*E170</f>
        <v>-1.1413334461272038</v>
      </c>
      <c r="I168" s="27">
        <f t="shared" si="0"/>
        <v>-0.13024135132503875</v>
      </c>
      <c r="J168" s="28">
        <f t="shared" si="1"/>
        <v>2.1313185347914274</v>
      </c>
      <c r="K168" s="98">
        <f t="shared" si="2"/>
        <v>1.0656592673957137</v>
      </c>
    </row>
    <row r="169" spans="1:10" ht="12">
      <c r="A169" s="2" t="s">
        <v>80</v>
      </c>
      <c r="B169" s="25">
        <v>22.01294387265483</v>
      </c>
      <c r="C169" s="25">
        <f t="shared" si="3"/>
        <v>0.0009963471782716692</v>
      </c>
      <c r="D169" s="25">
        <f t="shared" si="4"/>
        <v>0.00016135630466129045</v>
      </c>
      <c r="E169" s="25">
        <f t="shared" si="5"/>
        <v>6.1748264523232725</v>
      </c>
      <c r="F169" s="25">
        <f t="shared" si="6"/>
        <v>0.6361330095931308</v>
      </c>
      <c r="G169" s="25">
        <f t="shared" si="7"/>
        <v>3.4619290158379585</v>
      </c>
      <c r="H169" s="14"/>
      <c r="I169" s="14">
        <f>SUMSQ(I159:I168)</f>
        <v>1</v>
      </c>
      <c r="J169" s="14"/>
    </row>
    <row r="170" spans="1:10" ht="12.75" thickBot="1">
      <c r="A170" s="2" t="s">
        <v>81</v>
      </c>
      <c r="B170" s="27">
        <v>2.4884432204092457</v>
      </c>
      <c r="C170" s="27">
        <f t="shared" si="3"/>
        <v>0.32500793389829424</v>
      </c>
      <c r="D170" s="27">
        <f t="shared" si="4"/>
        <v>0.2847615961848116</v>
      </c>
      <c r="E170" s="27">
        <f t="shared" si="5"/>
        <v>1.1413334461272038</v>
      </c>
      <c r="F170" s="27">
        <f t="shared" si="6"/>
        <v>1.757691788366917</v>
      </c>
      <c r="G170" s="27">
        <f t="shared" si="7"/>
        <v>0.6402611213418213</v>
      </c>
      <c r="H170" s="14"/>
      <c r="I170" s="14"/>
      <c r="J170" s="14"/>
    </row>
    <row r="171" spans="1:7" ht="12.75">
      <c r="A171" s="46"/>
      <c r="B171" s="16"/>
      <c r="C171" s="14"/>
      <c r="D171" s="14"/>
      <c r="E171" s="14"/>
      <c r="F171" s="14"/>
      <c r="G171" s="14"/>
    </row>
    <row r="172" spans="1:10" ht="13.5" thickBot="1">
      <c r="A172" s="46"/>
      <c r="B172" s="81" t="s">
        <v>69</v>
      </c>
      <c r="D172" s="14"/>
      <c r="E172" s="14"/>
      <c r="F172" s="48"/>
      <c r="G172" s="14"/>
      <c r="H172" s="14"/>
      <c r="I172" s="14"/>
      <c r="J172" s="14"/>
    </row>
    <row r="173" spans="1:5" ht="15" thickBot="1">
      <c r="A173" s="46"/>
      <c r="D173" s="75" t="s">
        <v>68</v>
      </c>
      <c r="E173" s="72">
        <f>-SUMPRODUCT(H159:H168,G161:G170)/(SUMPRODUCT(H159:H168,H159:H168))^0.5</f>
        <v>2.5134862874435537</v>
      </c>
    </row>
    <row r="174" ht="12.75">
      <c r="A174" s="46"/>
    </row>
    <row r="175" spans="1:10" ht="12.75">
      <c r="A175" s="46"/>
      <c r="B175" s="9" t="s">
        <v>70</v>
      </c>
      <c r="H175" s="14"/>
      <c r="I175" s="47"/>
      <c r="J175" s="14"/>
    </row>
    <row r="176" spans="1:10" ht="13.5" thickBot="1">
      <c r="A176" s="16"/>
      <c r="B176" s="16"/>
      <c r="C176" s="45"/>
      <c r="D176" s="45"/>
      <c r="H176" s="14"/>
      <c r="I176" s="14"/>
      <c r="J176" s="14"/>
    </row>
    <row r="177" spans="1:10" ht="13.5" thickBot="1">
      <c r="A177" s="46"/>
      <c r="B177" s="14"/>
      <c r="C177" s="14"/>
      <c r="D177" s="74" t="s">
        <v>21</v>
      </c>
      <c r="E177" s="73">
        <f>NORMDIST(-E173,0,1,1)</f>
        <v>0.0059772212603767146</v>
      </c>
      <c r="F177" s="14"/>
      <c r="G177" s="14"/>
      <c r="H177" s="14"/>
      <c r="I177" s="14"/>
      <c r="J177" s="14"/>
    </row>
    <row r="178" spans="1:10" ht="12.75">
      <c r="A178" s="46"/>
      <c r="B178" s="14"/>
      <c r="C178" s="14"/>
      <c r="D178" s="48"/>
      <c r="E178" s="14"/>
      <c r="F178" s="14"/>
      <c r="G178" s="14"/>
      <c r="H178" s="14"/>
      <c r="I178" s="14"/>
      <c r="J178" s="14"/>
    </row>
    <row r="179" spans="1:11" ht="12">
      <c r="A179" s="114" t="s">
        <v>116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1:11" ht="12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1:11" ht="12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1:11" ht="12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1:10" ht="12.75">
      <c r="A183" s="46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46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46"/>
      <c r="B185" s="14"/>
      <c r="C185" s="14"/>
      <c r="D185" s="14"/>
      <c r="E185" s="14"/>
      <c r="F185" s="14"/>
      <c r="G185" s="14"/>
      <c r="H185" s="16"/>
      <c r="I185" s="18"/>
      <c r="J185" s="16"/>
    </row>
    <row r="186" spans="1:10" ht="12.75">
      <c r="A186" s="46"/>
      <c r="B186" s="14"/>
      <c r="C186" s="14"/>
      <c r="D186" s="14"/>
      <c r="E186" s="14"/>
      <c r="F186" s="14"/>
      <c r="G186" s="14"/>
      <c r="H186" s="14"/>
      <c r="I186" s="47"/>
      <c r="J186" s="14"/>
    </row>
    <row r="187" spans="1:10" ht="12">
      <c r="A187" s="16"/>
      <c r="B187" s="16"/>
      <c r="C187" s="45"/>
      <c r="D187" s="45"/>
      <c r="E187" s="18"/>
      <c r="F187" s="18"/>
      <c r="G187" s="18"/>
      <c r="H187" s="14"/>
      <c r="I187" s="14"/>
      <c r="J187" s="14"/>
    </row>
    <row r="188" spans="1:10" ht="12.75">
      <c r="A188" s="46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46"/>
      <c r="B189" s="14"/>
      <c r="C189" s="14"/>
      <c r="D189" s="48"/>
      <c r="E189" s="14"/>
      <c r="F189" s="14"/>
      <c r="G189" s="14"/>
      <c r="H189" s="14"/>
      <c r="I189" s="14"/>
      <c r="J189" s="14"/>
    </row>
    <row r="190" spans="1:10" ht="12.75">
      <c r="A190" s="46"/>
      <c r="B190" s="49"/>
      <c r="C190" s="14"/>
      <c r="D190" s="14"/>
      <c r="E190" s="14"/>
      <c r="F190" s="48"/>
      <c r="G190" s="14"/>
      <c r="H190" s="14"/>
      <c r="I190" s="14"/>
      <c r="J190" s="14"/>
    </row>
    <row r="191" spans="1:10" ht="12.75">
      <c r="A191" s="46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46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46"/>
      <c r="B193" s="48"/>
      <c r="C193" s="14"/>
      <c r="D193" s="14"/>
      <c r="E193" s="14"/>
      <c r="F193" s="48"/>
      <c r="G193" s="14"/>
      <c r="H193" s="14"/>
      <c r="I193" s="14"/>
      <c r="J193" s="14"/>
    </row>
    <row r="194" spans="1:10" ht="12.75">
      <c r="A194" s="46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46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46"/>
      <c r="B196" s="14"/>
      <c r="C196" s="14"/>
      <c r="D196" s="14"/>
      <c r="E196" s="14"/>
      <c r="F196" s="14"/>
      <c r="G196" s="14"/>
      <c r="H196" s="16"/>
      <c r="I196" s="18"/>
      <c r="J196" s="16"/>
    </row>
    <row r="197" spans="1:10" ht="12.75">
      <c r="A197" s="46"/>
      <c r="B197" s="14"/>
      <c r="C197" s="14"/>
      <c r="D197" s="14"/>
      <c r="E197" s="14"/>
      <c r="F197" s="14"/>
      <c r="G197" s="14"/>
      <c r="H197" s="14"/>
      <c r="I197" s="47"/>
      <c r="J197" s="14"/>
    </row>
    <row r="198" spans="1:10" ht="12">
      <c r="A198" s="16"/>
      <c r="B198" s="16"/>
      <c r="C198" s="45"/>
      <c r="D198" s="45"/>
      <c r="E198" s="18"/>
      <c r="F198" s="18"/>
      <c r="G198" s="18"/>
      <c r="H198" s="14"/>
      <c r="I198" s="14"/>
      <c r="J198" s="14"/>
    </row>
    <row r="199" spans="1:10" ht="12.75">
      <c r="A199" s="46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46"/>
      <c r="B200" s="14"/>
      <c r="C200" s="14"/>
      <c r="D200" s="48"/>
      <c r="E200" s="14"/>
      <c r="F200" s="14"/>
      <c r="G200" s="14"/>
      <c r="H200" s="14"/>
      <c r="I200" s="14"/>
      <c r="J200" s="14"/>
    </row>
    <row r="201" spans="1:11" ht="12.75">
      <c r="A201" s="46"/>
      <c r="B201" s="49"/>
      <c r="C201" s="14"/>
      <c r="D201" s="14"/>
      <c r="E201" s="14"/>
      <c r="F201" s="48"/>
      <c r="G201" s="14"/>
      <c r="H201" s="14"/>
      <c r="I201" s="14"/>
      <c r="J201" s="14"/>
      <c r="K201" s="16"/>
    </row>
    <row r="202" spans="1:11" ht="12.75">
      <c r="A202" s="46"/>
      <c r="B202" s="14"/>
      <c r="C202" s="14"/>
      <c r="D202" s="14"/>
      <c r="E202" s="14"/>
      <c r="F202" s="14"/>
      <c r="G202" s="14"/>
      <c r="H202" s="14"/>
      <c r="I202" s="14"/>
      <c r="J202" s="14"/>
      <c r="K202" s="16"/>
    </row>
    <row r="203" spans="1:11" ht="12.75">
      <c r="A203" s="46"/>
      <c r="B203" s="14"/>
      <c r="C203" s="14"/>
      <c r="D203" s="14"/>
      <c r="E203" s="14"/>
      <c r="F203" s="14"/>
      <c r="G203" s="14"/>
      <c r="H203" s="14"/>
      <c r="I203" s="14"/>
      <c r="J203" s="14"/>
      <c r="K203" s="16"/>
    </row>
    <row r="204" spans="1:11" ht="12.75">
      <c r="A204" s="46"/>
      <c r="B204" s="48"/>
      <c r="C204" s="14"/>
      <c r="D204" s="14"/>
      <c r="E204" s="14"/>
      <c r="F204" s="48"/>
      <c r="G204" s="14"/>
      <c r="H204" s="14"/>
      <c r="I204" s="14"/>
      <c r="J204" s="14"/>
      <c r="K204" s="16"/>
    </row>
    <row r="205" spans="1:11" ht="12.75">
      <c r="A205" s="46"/>
      <c r="B205" s="14"/>
      <c r="C205" s="14"/>
      <c r="D205" s="14"/>
      <c r="E205" s="14"/>
      <c r="F205" s="14"/>
      <c r="G205" s="14"/>
      <c r="H205" s="14"/>
      <c r="I205" s="14"/>
      <c r="J205" s="14"/>
      <c r="K205" s="16"/>
    </row>
    <row r="206" spans="1:11" ht="12.75">
      <c r="A206" s="46"/>
      <c r="B206" s="14"/>
      <c r="C206" s="14"/>
      <c r="D206" s="14"/>
      <c r="E206" s="14"/>
      <c r="F206" s="14"/>
      <c r="G206" s="14"/>
      <c r="H206" s="14"/>
      <c r="I206" s="14"/>
      <c r="J206" s="14"/>
      <c r="K206" s="16"/>
    </row>
    <row r="207" spans="1:11" ht="12.75">
      <c r="A207" s="46"/>
      <c r="B207" s="14"/>
      <c r="C207" s="14"/>
      <c r="D207" s="14"/>
      <c r="E207" s="14"/>
      <c r="F207" s="14"/>
      <c r="G207" s="14"/>
      <c r="H207" s="16"/>
      <c r="I207" s="16"/>
      <c r="J207" s="16"/>
      <c r="K207" s="16"/>
    </row>
    <row r="208" spans="1:11" ht="12.75">
      <c r="A208" s="46"/>
      <c r="B208" s="14"/>
      <c r="C208" s="14"/>
      <c r="D208" s="14"/>
      <c r="E208" s="14"/>
      <c r="F208" s="14"/>
      <c r="G208" s="14"/>
      <c r="H208" s="16"/>
      <c r="I208" s="16"/>
      <c r="J208" s="14"/>
      <c r="K208" s="16"/>
    </row>
    <row r="209" spans="2:11" ht="12.75">
      <c r="B209" s="16"/>
      <c r="C209" s="16"/>
      <c r="D209" s="16"/>
      <c r="E209" s="16"/>
      <c r="F209" s="16"/>
      <c r="G209" s="16"/>
      <c r="H209" s="16"/>
      <c r="I209" s="82"/>
      <c r="J209" s="83"/>
      <c r="K209" s="16"/>
    </row>
    <row r="210" spans="1:11" ht="12.75">
      <c r="A210" s="16"/>
      <c r="B210" s="16"/>
      <c r="C210" s="14"/>
      <c r="D210" s="14"/>
      <c r="E210" s="14"/>
      <c r="F210" s="14"/>
      <c r="G210" s="16"/>
      <c r="H210" s="54"/>
      <c r="I210" s="84"/>
      <c r="J210" s="85"/>
      <c r="K210" s="54"/>
    </row>
    <row r="211" spans="1:11" ht="12">
      <c r="A211" s="1"/>
      <c r="B211" s="16"/>
      <c r="C211" s="16"/>
      <c r="D211" s="16"/>
      <c r="E211" s="16"/>
      <c r="F211" s="16"/>
      <c r="G211" s="16"/>
      <c r="H211" s="16"/>
      <c r="I211" s="16"/>
      <c r="J211" s="14"/>
      <c r="K211" s="16"/>
    </row>
    <row r="212" spans="2:11" ht="12">
      <c r="B212" s="16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1:11" ht="12">
      <c r="A213" s="16"/>
      <c r="B213" s="16"/>
      <c r="C213" s="14"/>
      <c r="D213" s="14"/>
      <c r="E213" s="14"/>
      <c r="F213" s="14"/>
      <c r="G213" s="16"/>
      <c r="H213" s="16"/>
      <c r="I213" s="16"/>
      <c r="J213" s="16"/>
      <c r="K213" s="16"/>
    </row>
    <row r="214" spans="2:11" ht="12"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2:11" ht="12"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2:11" ht="12"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2:7" ht="12">
      <c r="B217" s="16"/>
      <c r="C217" s="16"/>
      <c r="D217" s="16"/>
      <c r="E217" s="16"/>
      <c r="F217" s="16"/>
      <c r="G217" s="16"/>
    </row>
    <row r="218" spans="2:7" ht="12">
      <c r="B218" s="16"/>
      <c r="C218" s="16"/>
      <c r="D218" s="16"/>
      <c r="E218" s="16"/>
      <c r="F218" s="16"/>
      <c r="G218" s="16"/>
    </row>
  </sheetData>
  <sheetProtection/>
  <mergeCells count="3">
    <mergeCell ref="A78:A83"/>
    <mergeCell ref="A84:A87"/>
    <mergeCell ref="A179:K182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96" r:id="rId4"/>
  <drawing r:id="rId3"/>
  <legacyDrawing r:id="rId2"/>
  <oleObjects>
    <oleObject progId="Word.Picture.8" shapeId="5726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Klokner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Marek</dc:creator>
  <cp:keywords/>
  <dc:description/>
  <cp:lastModifiedBy>Karel Jung</cp:lastModifiedBy>
  <cp:lastPrinted>2014-02-10T10:29:34Z</cp:lastPrinted>
  <dcterms:created xsi:type="dcterms:W3CDTF">2004-10-26T18:37:08Z</dcterms:created>
  <dcterms:modified xsi:type="dcterms:W3CDTF">2014-06-03T07:30:03Z</dcterms:modified>
  <cp:category/>
  <cp:version/>
  <cp:contentType/>
  <cp:contentStatus/>
</cp:coreProperties>
</file>