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590" windowHeight="79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'List1'!$A$1:$S$61</definedName>
  </definedNames>
  <calcPr fullCalcOnLoad="1"/>
</workbook>
</file>

<file path=xl/sharedStrings.xml><?xml version="1.0" encoding="utf-8"?>
<sst xmlns="http://schemas.openxmlformats.org/spreadsheetml/2006/main" count="56" uniqueCount="50">
  <si>
    <t>Limit state function</t>
  </si>
  <si>
    <t>mG=</t>
  </si>
  <si>
    <t>sf=</t>
  </si>
  <si>
    <t>mf=</t>
  </si>
  <si>
    <t>af=</t>
  </si>
  <si>
    <t>sG=</t>
  </si>
  <si>
    <t>aG=</t>
  </si>
  <si>
    <t>sQ=</t>
  </si>
  <si>
    <t>aQ=</t>
  </si>
  <si>
    <t>Z = A f - (G + Q)</t>
  </si>
  <si>
    <t>A is a deterministic parameter</t>
  </si>
  <si>
    <t>mZ(A=1)=</t>
  </si>
  <si>
    <t>sZ(A=1)=</t>
  </si>
  <si>
    <t>aZ(A=1)=</t>
  </si>
  <si>
    <t>Margin Z can be approximated by normal distribution</t>
  </si>
  <si>
    <t>beta(A=1)=</t>
  </si>
  <si>
    <t>Pf(A=1)=</t>
  </si>
  <si>
    <t>A</t>
  </si>
  <si>
    <t>Beta(A)</t>
  </si>
  <si>
    <t>mZ(A)</t>
  </si>
  <si>
    <t>sZ(A)</t>
  </si>
  <si>
    <t>Pf(A)</t>
  </si>
  <si>
    <t>0,2 Beta</t>
  </si>
  <si>
    <t>Input data fields</t>
  </si>
  <si>
    <t xml:space="preserve">The relative total cost for </t>
  </si>
  <si>
    <t>the cost ratio Cf/C1</t>
  </si>
  <si>
    <t>A=</t>
  </si>
  <si>
    <t>q=</t>
  </si>
  <si>
    <t>n=</t>
  </si>
  <si>
    <t>PQ(A,q,n)</t>
  </si>
  <si>
    <t>Pf*PQ</t>
  </si>
  <si>
    <t>Beta(n)</t>
  </si>
  <si>
    <t>mQ1=</t>
  </si>
  <si>
    <t>For 1 year</t>
  </si>
  <si>
    <t>For n years</t>
  </si>
  <si>
    <t>0,2*Beta(n)</t>
  </si>
  <si>
    <t>Annual discount rate</t>
  </si>
  <si>
    <t>Design working life</t>
  </si>
  <si>
    <t>Gumbel distribution of Q is considered</t>
  </si>
  <si>
    <t>The mean of annual extremes</t>
  </si>
  <si>
    <t>Cost</t>
  </si>
  <si>
    <t>0,2 beta</t>
  </si>
  <si>
    <t xml:space="preserve">The relative total cost = Pf(A) Cf/C1 +  A </t>
  </si>
  <si>
    <t xml:space="preserve">The realative tota cost = Pf(A) PQ(A,q,n) Cf/C1 + A </t>
  </si>
  <si>
    <t>x=A</t>
  </si>
  <si>
    <t>Parameter</t>
  </si>
  <si>
    <t>Vocational Training in Assessment of Existing Structures</t>
  </si>
  <si>
    <t>Agreement number: CZ/11/LLP-LdV/TOI/134005</t>
  </si>
  <si>
    <t xml:space="preserve"> Optimization of a generic structural member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</si>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</sst>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"/>
    <numFmt numFmtId="171" formatCode="0.0"/>
  </numFmts>
  <fonts count="49">
    <font>
      <sz val="10"/>
      <name val="Arial"/>
      <family val="0"/>
    </font>
    <font>
      <sz val="10"/>
      <color indexed="18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6"/>
      <color indexed="10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56"/>
      <name val="Arial"/>
      <family val="2"/>
    </font>
    <font>
      <b/>
      <i/>
      <sz val="10"/>
      <color indexed="12"/>
      <name val="Arial CE"/>
      <family val="0"/>
    </font>
    <font>
      <b/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3"/>
      <name val="Arial"/>
      <family val="2"/>
    </font>
    <font>
      <b/>
      <i/>
      <sz val="10"/>
      <color rgb="FF0000FF"/>
      <name val="Arial CE"/>
      <family val="0"/>
    </font>
    <font>
      <b/>
      <sz val="16"/>
      <color rgb="FF0000FF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585"/>
          <c:w val="0.92075"/>
          <c:h val="0.89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List1!$F$21:$F$34</c:f>
              <c:numCache/>
            </c:numRef>
          </c:xVal>
          <c:yVal>
            <c:numRef>
              <c:f>List1!$G$21:$G$34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List1!$F$21:$F$34</c:f>
              <c:numCache/>
            </c:numRef>
          </c:xVal>
          <c:yVal>
            <c:numRef>
              <c:f>List1!$H$19:$H$32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List1!$F$21:$F$34</c:f>
              <c:numCache/>
            </c:numRef>
          </c:xVal>
          <c:yVal>
            <c:numRef>
              <c:f>List1!$I$19:$I$32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List1!$F$21:$F$34</c:f>
              <c:numCache/>
            </c:numRef>
          </c:xVal>
          <c:yVal>
            <c:numRef>
              <c:f>List1!$J$19:$J$32</c:f>
              <c:numCache/>
            </c:numRef>
          </c:yVal>
          <c:smooth val="1"/>
        </c:ser>
        <c:axId val="38757067"/>
        <c:axId val="13269284"/>
      </c:scatterChart>
      <c:valAx>
        <c:axId val="38757067"/>
        <c:scaling>
          <c:orientation val="minMax"/>
          <c:max val="1.4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Parameter A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284"/>
        <c:crosses val="autoZero"/>
        <c:crossBetween val="midCat"/>
        <c:dispUnits/>
      </c:valAx>
      <c:valAx>
        <c:axId val="13269284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cost, 0,2 Beta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57067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585"/>
          <c:w val="0.918"/>
          <c:h val="0.8945"/>
        </c:manualLayout>
      </c:layout>
      <c:scatterChart>
        <c:scatterStyle val="smoothMarker"/>
        <c:varyColors val="0"/>
        <c:ser>
          <c:idx val="4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List1!$K$19:$K$32</c:f>
              <c:numCache/>
            </c:numRef>
          </c:xVal>
          <c:yVal>
            <c:numRef>
              <c:f>List1!$N$19:$N$32</c:f>
              <c:numCache/>
            </c:numRef>
          </c:yVal>
          <c:smooth val="1"/>
        </c:ser>
        <c:ser>
          <c:idx val="6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List1!$K$19:$K$32</c:f>
              <c:numCache/>
            </c:numRef>
          </c:xVal>
          <c:yVal>
            <c:numRef>
              <c:f>List1!$O$19:$O$32</c:f>
              <c:numCache/>
            </c:numRef>
          </c:yVal>
          <c:smooth val="1"/>
        </c:ser>
        <c:ser>
          <c:idx val="1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List1!$K$19:$K$32</c:f>
              <c:numCache/>
            </c:numRef>
          </c:xVal>
          <c:yVal>
            <c:numRef>
              <c:f>List1!$P$19:$P$32</c:f>
              <c:numCache/>
            </c:numRef>
          </c:yVal>
          <c:smooth val="1"/>
        </c:ser>
        <c:ser>
          <c:idx val="5"/>
          <c:order val="3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List1!$K$19:$K$32</c:f>
              <c:numCache/>
            </c:numRef>
          </c:xVal>
          <c:yVal>
            <c:numRef>
              <c:f>List1!$R$19:$R$32</c:f>
              <c:numCache/>
            </c:numRef>
          </c:yVal>
          <c:smooth val="1"/>
        </c:ser>
        <c:axId val="52314693"/>
        <c:axId val="1070190"/>
      </c:scatterChart>
      <c:valAx>
        <c:axId val="52314693"/>
        <c:scaling>
          <c:orientation val="minMax"/>
          <c:max val="1.4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Parameter 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0190"/>
        <c:crosses val="autoZero"/>
        <c:crossBetween val="midCat"/>
        <c:dispUnits/>
      </c:valAx>
      <c:valAx>
        <c:axId val="107019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cost, 0,2 Beta 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4693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34</xdr:row>
      <xdr:rowOff>0</xdr:rowOff>
    </xdr:from>
    <xdr:to>
      <xdr:col>9</xdr:col>
      <xdr:colOff>314325</xdr:colOff>
      <xdr:row>56</xdr:row>
      <xdr:rowOff>114300</xdr:rowOff>
    </xdr:to>
    <xdr:graphicFrame>
      <xdr:nvGraphicFramePr>
        <xdr:cNvPr id="1" name="graf 1"/>
        <xdr:cNvGraphicFramePr/>
      </xdr:nvGraphicFramePr>
      <xdr:xfrm>
        <a:off x="209550" y="5762625"/>
        <a:ext cx="54483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333375</xdr:colOff>
      <xdr:row>56</xdr:row>
      <xdr:rowOff>123825</xdr:rowOff>
    </xdr:to>
    <xdr:graphicFrame>
      <xdr:nvGraphicFramePr>
        <xdr:cNvPr id="2" name="graf 9"/>
        <xdr:cNvGraphicFramePr/>
      </xdr:nvGraphicFramePr>
      <xdr:xfrm>
        <a:off x="5924550" y="5762625"/>
        <a:ext cx="51244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600075</xdr:colOff>
      <xdr:row>2</xdr:row>
      <xdr:rowOff>180975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22627" b="20904"/>
        <a:stretch>
          <a:fillRect/>
        </a:stretch>
      </xdr:blipFill>
      <xdr:spPr>
        <a:xfrm>
          <a:off x="28575" y="0"/>
          <a:ext cx="1695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2"/>
  <sheetViews>
    <sheetView tabSelected="1" view="pageBreakPreview" zoomScale="60" zoomScalePageLayoutView="0" workbookViewId="0" topLeftCell="A1">
      <selection activeCell="Y30" sqref="Y30"/>
    </sheetView>
  </sheetViews>
  <sheetFormatPr defaultColWidth="9.140625" defaultRowHeight="12.75"/>
  <cols>
    <col min="1" max="1" width="10.140625" style="0" customWidth="1"/>
    <col min="2" max="2" width="6.7109375" style="0" customWidth="1"/>
    <col min="3" max="3" width="9.28125" style="0" customWidth="1"/>
    <col min="4" max="4" width="7.421875" style="0" customWidth="1"/>
    <col min="5" max="5" width="12.421875" style="0" bestFit="1" customWidth="1"/>
    <col min="6" max="6" width="5.8515625" style="0" customWidth="1"/>
    <col min="7" max="7" width="9.00390625" style="0" customWidth="1"/>
    <col min="8" max="8" width="10.00390625" style="0" customWidth="1"/>
    <col min="9" max="9" width="9.28125" style="0" bestFit="1" customWidth="1"/>
    <col min="10" max="10" width="8.7109375" style="0" customWidth="1"/>
    <col min="11" max="16" width="9.28125" style="0" bestFit="1" customWidth="1"/>
    <col min="17" max="17" width="8.140625" style="0" customWidth="1"/>
    <col min="18" max="18" width="8.00390625" style="0" customWidth="1"/>
    <col min="19" max="19" width="5.00390625" style="0" customWidth="1"/>
  </cols>
  <sheetData>
    <row r="2" ht="20.25">
      <c r="E2" s="14" t="s">
        <v>46</v>
      </c>
    </row>
    <row r="3" ht="15.75">
      <c r="E3" s="15" t="s">
        <v>47</v>
      </c>
    </row>
    <row r="4" ht="16.5" customHeight="1">
      <c r="H4" s="1"/>
    </row>
    <row r="5" spans="11:13" ht="19.5">
      <c r="K5" s="10" t="s">
        <v>34</v>
      </c>
      <c r="M5" t="s">
        <v>43</v>
      </c>
    </row>
    <row r="6" spans="1:19" ht="19.5">
      <c r="A6" s="11" t="s">
        <v>48</v>
      </c>
      <c r="B6" s="1"/>
      <c r="C6" s="1"/>
      <c r="D6" s="1"/>
      <c r="E6" s="1"/>
      <c r="F6" s="1"/>
      <c r="G6" s="1"/>
      <c r="K6" t="s">
        <v>36</v>
      </c>
      <c r="M6" s="2" t="s">
        <v>27</v>
      </c>
      <c r="N6" s="7">
        <v>0.03</v>
      </c>
      <c r="P6" t="s">
        <v>37</v>
      </c>
      <c r="R6" s="2" t="s">
        <v>28</v>
      </c>
      <c r="S6" s="7">
        <v>50</v>
      </c>
    </row>
    <row r="7" spans="1:3" ht="19.5">
      <c r="A7" s="10" t="s">
        <v>33</v>
      </c>
      <c r="C7" t="s">
        <v>42</v>
      </c>
    </row>
    <row r="8" spans="1:5" ht="12.75">
      <c r="A8" t="s">
        <v>0</v>
      </c>
      <c r="C8" t="s">
        <v>9</v>
      </c>
      <c r="E8" t="s">
        <v>10</v>
      </c>
    </row>
    <row r="9" spans="2:5" ht="12.75">
      <c r="B9" s="7" t="s">
        <v>23</v>
      </c>
      <c r="C9" s="7"/>
      <c r="E9" t="s">
        <v>38</v>
      </c>
    </row>
    <row r="10" spans="1:7" ht="12.75">
      <c r="A10" s="2" t="s">
        <v>3</v>
      </c>
      <c r="B10" s="7">
        <v>100</v>
      </c>
      <c r="C10" s="2" t="s">
        <v>1</v>
      </c>
      <c r="D10" s="7">
        <v>40</v>
      </c>
      <c r="E10" s="2" t="s">
        <v>32</v>
      </c>
      <c r="F10" s="7">
        <v>10</v>
      </c>
      <c r="G10" t="s">
        <v>39</v>
      </c>
    </row>
    <row r="11" spans="1:6" ht="12.75">
      <c r="A11" s="2" t="s">
        <v>2</v>
      </c>
      <c r="B11" s="7">
        <v>10</v>
      </c>
      <c r="C11" s="2" t="s">
        <v>5</v>
      </c>
      <c r="D11" s="7">
        <v>4</v>
      </c>
      <c r="E11" s="2" t="s">
        <v>7</v>
      </c>
      <c r="F11" s="7">
        <v>5</v>
      </c>
    </row>
    <row r="12" spans="1:17" ht="12.75">
      <c r="A12" s="2" t="s">
        <v>4</v>
      </c>
      <c r="B12" s="7">
        <v>0.301</v>
      </c>
      <c r="C12" s="2" t="s">
        <v>6</v>
      </c>
      <c r="D12" s="7">
        <v>0</v>
      </c>
      <c r="E12" s="2" t="s">
        <v>8</v>
      </c>
      <c r="F12" s="7">
        <v>1.14</v>
      </c>
      <c r="P12" t="s">
        <v>45</v>
      </c>
      <c r="Q12" t="s">
        <v>44</v>
      </c>
    </row>
    <row r="13" spans="1:2" ht="12.75">
      <c r="A13" s="2" t="s">
        <v>26</v>
      </c>
      <c r="B13" s="7">
        <v>1</v>
      </c>
    </row>
    <row r="14" spans="1:2" ht="12.75">
      <c r="A14" s="2" t="s">
        <v>11</v>
      </c>
      <c r="B14">
        <f>B13*B10-D10-F10</f>
        <v>50</v>
      </c>
    </row>
    <row r="15" spans="1:2" ht="12.75">
      <c r="A15" s="2" t="s">
        <v>12</v>
      </c>
      <c r="B15" s="3">
        <f>SQRT(B13^2*B11^2+D11^2+F11^2)</f>
        <v>11.874342087037917</v>
      </c>
    </row>
    <row r="16" spans="1:14" ht="12">
      <c r="A16" s="2" t="s">
        <v>13</v>
      </c>
      <c r="B16" s="3">
        <f>(B13^3*B11^3*B12-F11^3*F12)/B15^3</f>
        <v>0.09466743226173281</v>
      </c>
      <c r="D16" s="9" t="s">
        <v>14</v>
      </c>
      <c r="N16" t="s">
        <v>24</v>
      </c>
    </row>
    <row r="17" spans="12:14" ht="12">
      <c r="L17" t="s">
        <v>29</v>
      </c>
      <c r="M17" t="s">
        <v>30</v>
      </c>
      <c r="N17" t="s">
        <v>25</v>
      </c>
    </row>
    <row r="18" spans="1:18" ht="12">
      <c r="A18" s="2" t="s">
        <v>15</v>
      </c>
      <c r="B18">
        <f>B14/B15</f>
        <v>4.210759605332595</v>
      </c>
      <c r="D18" s="2" t="s">
        <v>16</v>
      </c>
      <c r="E18">
        <f>NORMSDIST(-B18)</f>
        <v>1.2725673208678457E-05</v>
      </c>
      <c r="G18" t="s">
        <v>24</v>
      </c>
      <c r="H18" s="8">
        <v>10000</v>
      </c>
      <c r="I18" s="8">
        <v>1000000</v>
      </c>
      <c r="J18" s="6" t="s">
        <v>22</v>
      </c>
      <c r="K18" s="6" t="s">
        <v>17</v>
      </c>
      <c r="N18" s="8">
        <v>100</v>
      </c>
      <c r="O18" s="8">
        <v>10000</v>
      </c>
      <c r="P18" s="8">
        <v>1000000</v>
      </c>
      <c r="Q18" t="s">
        <v>31</v>
      </c>
      <c r="R18" t="s">
        <v>35</v>
      </c>
    </row>
    <row r="19" spans="7:18" ht="12">
      <c r="G19" t="s">
        <v>25</v>
      </c>
      <c r="H19" s="4">
        <f aca="true" t="shared" si="0" ref="H19:I32">$E21*H$18+$F21</f>
        <v>17.873955890589084</v>
      </c>
      <c r="I19" s="4">
        <f t="shared" si="0"/>
        <v>1708.1955890589084</v>
      </c>
      <c r="J19" s="5">
        <f aca="true" t="shared" si="1" ref="J19:J32">D21/5</f>
        <v>0.5855400437691198</v>
      </c>
      <c r="K19">
        <v>0.8</v>
      </c>
      <c r="L19" s="3">
        <f aca="true" t="shared" si="2" ref="L19:L32">(1-((1-E21)^$S$6/(1+$N$6)^$S$6))/(1-(1-E21)/(1+$N$6))</f>
        <v>25.681415330941956</v>
      </c>
      <c r="M19" s="4">
        <f aca="true" t="shared" si="3" ref="M19:M32">E21*L19</f>
        <v>0.04384833525684012</v>
      </c>
      <c r="N19" s="4">
        <f aca="true" t="shared" si="4" ref="N19:P32">$M19*N$18+$F21</f>
        <v>5.184833525684012</v>
      </c>
      <c r="O19" s="4">
        <f t="shared" si="4"/>
        <v>439.2833525684012</v>
      </c>
      <c r="P19" s="4">
        <f t="shared" si="4"/>
        <v>43849.13525684013</v>
      </c>
      <c r="Q19" s="3">
        <f aca="true" t="shared" si="5" ref="Q19:Q32">-NORMSINV($S$6*E21)</f>
        <v>1.3698313323896076</v>
      </c>
      <c r="R19" s="3">
        <f>0.2*Q19</f>
        <v>0.27396626647792155</v>
      </c>
    </row>
    <row r="20" spans="1:18" ht="12">
      <c r="A20" s="6" t="s">
        <v>17</v>
      </c>
      <c r="B20" s="6" t="s">
        <v>19</v>
      </c>
      <c r="C20" s="6" t="s">
        <v>20</v>
      </c>
      <c r="D20" s="6" t="s">
        <v>18</v>
      </c>
      <c r="E20" s="6" t="s">
        <v>21</v>
      </c>
      <c r="F20" s="6" t="s">
        <v>17</v>
      </c>
      <c r="G20" s="8">
        <v>100</v>
      </c>
      <c r="H20" s="4">
        <f t="shared" si="0"/>
        <v>5.879221679189752</v>
      </c>
      <c r="I20" s="4">
        <f t="shared" si="0"/>
        <v>503.77216791897524</v>
      </c>
      <c r="J20" s="5">
        <f t="shared" si="1"/>
        <v>0.6577773800289154</v>
      </c>
      <c r="K20">
        <v>0.85</v>
      </c>
      <c r="L20" s="3">
        <f t="shared" si="2"/>
        <v>26.256028003840754</v>
      </c>
      <c r="M20" s="4">
        <f t="shared" si="3"/>
        <v>0.013204738524632916</v>
      </c>
      <c r="N20" s="4">
        <f t="shared" si="4"/>
        <v>2.1704738524632914</v>
      </c>
      <c r="O20" s="4">
        <f t="shared" si="4"/>
        <v>132.89738524632915</v>
      </c>
      <c r="P20" s="4">
        <f t="shared" si="4"/>
        <v>13205.588524632916</v>
      </c>
      <c r="Q20" s="3">
        <f t="shared" si="5"/>
        <v>1.9574701597610198</v>
      </c>
      <c r="R20" s="3">
        <f aca="true" t="shared" si="6" ref="R20:R32">0.2*Q20</f>
        <v>0.391494031952204</v>
      </c>
    </row>
    <row r="21" spans="1:18" ht="12">
      <c r="A21">
        <v>0.8</v>
      </c>
      <c r="B21">
        <f aca="true" t="shared" si="7" ref="B21:B34">A21*$B$10-$D$10-$F$10</f>
        <v>30</v>
      </c>
      <c r="C21" s="3">
        <f aca="true" t="shared" si="8" ref="C21:C34">SQRT(A21^2*$B$11^2+$D$11^2+$F$11^2)</f>
        <v>10.2469507659596</v>
      </c>
      <c r="D21" s="3">
        <f>B21/C21</f>
        <v>2.927700218845599</v>
      </c>
      <c r="E21" s="4">
        <f>NORMSDIST(-D21)</f>
        <v>0.0017073955890589084</v>
      </c>
      <c r="F21">
        <v>0.8</v>
      </c>
      <c r="G21" s="4">
        <f aca="true" t="shared" si="9" ref="G21:G34">$E21*G$20+$F21</f>
        <v>0.9707395589058909</v>
      </c>
      <c r="H21" s="4">
        <f t="shared" si="0"/>
        <v>2.364896311706913</v>
      </c>
      <c r="I21" s="4">
        <f t="shared" si="0"/>
        <v>147.38963117069133</v>
      </c>
      <c r="J21" s="5">
        <f t="shared" si="1"/>
        <v>0.7242859683401482</v>
      </c>
      <c r="K21">
        <v>0.9</v>
      </c>
      <c r="L21" s="3">
        <f t="shared" si="2"/>
        <v>26.429758317939346</v>
      </c>
      <c r="M21" s="4">
        <f t="shared" si="3"/>
        <v>0.0038716855479254456</v>
      </c>
      <c r="N21" s="4">
        <f t="shared" si="4"/>
        <v>1.2871685547925447</v>
      </c>
      <c r="O21" s="4">
        <f t="shared" si="4"/>
        <v>39.616855479254454</v>
      </c>
      <c r="P21" s="4">
        <f t="shared" si="4"/>
        <v>3872.5855479254456</v>
      </c>
      <c r="Q21" s="3">
        <f t="shared" si="5"/>
        <v>2.4409430886116015</v>
      </c>
      <c r="R21" s="3">
        <f t="shared" si="6"/>
        <v>0.4881886177223203</v>
      </c>
    </row>
    <row r="22" spans="1:18" ht="12">
      <c r="A22">
        <v>0.85</v>
      </c>
      <c r="B22">
        <f t="shared" si="7"/>
        <v>35</v>
      </c>
      <c r="C22" s="3">
        <f t="shared" si="8"/>
        <v>10.641898326896381</v>
      </c>
      <c r="D22" s="3">
        <f aca="true" t="shared" si="10" ref="D22:D34">B22/C22</f>
        <v>3.288886900144577</v>
      </c>
      <c r="E22" s="4">
        <f aca="true" t="shared" si="11" ref="E22:E34">NORMSDIST(-D22)</f>
        <v>0.0005029221679189752</v>
      </c>
      <c r="F22">
        <v>0.85</v>
      </c>
      <c r="G22" s="4">
        <f t="shared" si="9"/>
        <v>0.9002922167918975</v>
      </c>
      <c r="H22" s="4">
        <f t="shared" si="0"/>
        <v>1.3784149005455222</v>
      </c>
      <c r="I22" s="4">
        <f t="shared" si="0"/>
        <v>43.79149005455223</v>
      </c>
      <c r="J22" s="5">
        <f t="shared" si="1"/>
        <v>0.7855844048495726</v>
      </c>
      <c r="K22">
        <v>0.95</v>
      </c>
      <c r="L22" s="3">
        <f t="shared" si="2"/>
        <v>26.48059975352358</v>
      </c>
      <c r="M22" s="4">
        <f t="shared" si="3"/>
        <v>0.0011344683509791587</v>
      </c>
      <c r="N22" s="4">
        <f t="shared" si="4"/>
        <v>1.0634468350979158</v>
      </c>
      <c r="O22" s="4">
        <f t="shared" si="4"/>
        <v>12.294683509791586</v>
      </c>
      <c r="P22" s="4">
        <f t="shared" si="4"/>
        <v>1135.4183509791587</v>
      </c>
      <c r="Q22" s="3">
        <f t="shared" si="5"/>
        <v>2.856444496789412</v>
      </c>
      <c r="R22" s="3">
        <f t="shared" si="6"/>
        <v>0.5712888993578824</v>
      </c>
    </row>
    <row r="23" spans="1:18" ht="12">
      <c r="A23">
        <v>0.9</v>
      </c>
      <c r="B23">
        <f t="shared" si="7"/>
        <v>40</v>
      </c>
      <c r="C23" s="3">
        <f t="shared" si="8"/>
        <v>11.045361017187261</v>
      </c>
      <c r="D23" s="3">
        <f t="shared" si="10"/>
        <v>3.621429841700741</v>
      </c>
      <c r="E23" s="4">
        <f t="shared" si="11"/>
        <v>0.00014648963117069131</v>
      </c>
      <c r="F23">
        <v>0.9</v>
      </c>
      <c r="G23" s="4">
        <f t="shared" si="9"/>
        <v>0.9146489631170691</v>
      </c>
      <c r="H23" s="4">
        <f t="shared" si="0"/>
        <v>1.1272567320867846</v>
      </c>
      <c r="I23" s="4">
        <f t="shared" si="0"/>
        <v>13.725673208678458</v>
      </c>
      <c r="J23" s="5">
        <f t="shared" si="1"/>
        <v>0.842151921066519</v>
      </c>
      <c r="K23">
        <v>1</v>
      </c>
      <c r="L23" s="3">
        <f t="shared" si="2"/>
        <v>26.49539948177409</v>
      </c>
      <c r="M23" s="4">
        <f t="shared" si="3"/>
        <v>0.00033717179533844564</v>
      </c>
      <c r="N23" s="4">
        <f t="shared" si="4"/>
        <v>1.0337171795338445</v>
      </c>
      <c r="O23" s="4">
        <f t="shared" si="4"/>
        <v>4.371717953384456</v>
      </c>
      <c r="P23" s="4">
        <f t="shared" si="4"/>
        <v>338.17179533844563</v>
      </c>
      <c r="Q23" s="3">
        <f t="shared" si="5"/>
        <v>3.2220954533149437</v>
      </c>
      <c r="R23" s="3">
        <f t="shared" si="6"/>
        <v>0.6444190906629887</v>
      </c>
    </row>
    <row r="24" spans="1:18" ht="12">
      <c r="A24">
        <v>0.95</v>
      </c>
      <c r="B24">
        <f t="shared" si="7"/>
        <v>45</v>
      </c>
      <c r="C24" s="3">
        <f t="shared" si="8"/>
        <v>11.4564392373896</v>
      </c>
      <c r="D24" s="3">
        <f t="shared" si="10"/>
        <v>3.927922024247863</v>
      </c>
      <c r="E24" s="4">
        <f t="shared" si="11"/>
        <v>4.284149005455223E-05</v>
      </c>
      <c r="F24">
        <v>0.95</v>
      </c>
      <c r="G24" s="4">
        <f t="shared" si="9"/>
        <v>0.9542841490054552</v>
      </c>
      <c r="H24" s="4">
        <f t="shared" si="0"/>
        <v>1.0887210821552205</v>
      </c>
      <c r="I24" s="4">
        <f t="shared" si="0"/>
        <v>4.922108215522035</v>
      </c>
      <c r="J24" s="5">
        <f t="shared" si="1"/>
        <v>0.894427190999916</v>
      </c>
      <c r="K24">
        <v>1.05</v>
      </c>
      <c r="L24" s="3">
        <f t="shared" si="2"/>
        <v>26.49975270797399</v>
      </c>
      <c r="M24" s="4">
        <f t="shared" si="3"/>
        <v>0.00010260991016984836</v>
      </c>
      <c r="N24" s="4">
        <f t="shared" si="4"/>
        <v>1.060260991016985</v>
      </c>
      <c r="O24" s="4">
        <f t="shared" si="4"/>
        <v>2.0760991016984836</v>
      </c>
      <c r="P24" s="4">
        <f t="shared" si="4"/>
        <v>103.65991016984836</v>
      </c>
      <c r="Q24" s="3">
        <f t="shared" si="5"/>
        <v>3.5486503839309815</v>
      </c>
      <c r="R24" s="3">
        <f t="shared" si="6"/>
        <v>0.7097300767861964</v>
      </c>
    </row>
    <row r="25" spans="1:18" ht="12">
      <c r="A25">
        <v>1</v>
      </c>
      <c r="B25">
        <f t="shared" si="7"/>
        <v>50</v>
      </c>
      <c r="C25" s="3">
        <f t="shared" si="8"/>
        <v>11.874342087037917</v>
      </c>
      <c r="D25" s="3">
        <f t="shared" si="10"/>
        <v>4.210759605332595</v>
      </c>
      <c r="E25" s="4">
        <f t="shared" si="11"/>
        <v>1.2725673208678457E-05</v>
      </c>
      <c r="F25">
        <v>1</v>
      </c>
      <c r="G25" s="4">
        <f t="shared" si="9"/>
        <v>1.0012725673208678</v>
      </c>
      <c r="H25" s="4">
        <f t="shared" si="0"/>
        <v>1.112142337364879</v>
      </c>
      <c r="I25" s="4">
        <f t="shared" si="0"/>
        <v>2.314233736487913</v>
      </c>
      <c r="J25" s="5">
        <f t="shared" si="1"/>
        <v>0.9428090415820636</v>
      </c>
      <c r="K25">
        <v>1.1</v>
      </c>
      <c r="L25" s="3">
        <f t="shared" si="2"/>
        <v>26.50105977133166</v>
      </c>
      <c r="M25" s="4">
        <f t="shared" si="3"/>
        <v>3.217848082703356E-05</v>
      </c>
      <c r="N25" s="4">
        <f t="shared" si="4"/>
        <v>1.1032178480827035</v>
      </c>
      <c r="O25" s="4">
        <f t="shared" si="4"/>
        <v>1.4217848082703357</v>
      </c>
      <c r="P25" s="4">
        <f t="shared" si="4"/>
        <v>33.27848082703356</v>
      </c>
      <c r="Q25" s="3">
        <f t="shared" si="5"/>
        <v>3.8432344449626004</v>
      </c>
      <c r="R25" s="3">
        <f t="shared" si="6"/>
        <v>0.7686468889925201</v>
      </c>
    </row>
    <row r="26" spans="1:18" ht="12">
      <c r="A26">
        <v>1.05</v>
      </c>
      <c r="B26">
        <f t="shared" si="7"/>
        <v>55</v>
      </c>
      <c r="C26" s="3">
        <f t="shared" si="8"/>
        <v>12.298373876248844</v>
      </c>
      <c r="D26" s="3">
        <f t="shared" si="10"/>
        <v>4.47213595499958</v>
      </c>
      <c r="E26" s="4">
        <f t="shared" si="11"/>
        <v>3.8721082155220345E-06</v>
      </c>
      <c r="F26">
        <v>1.05</v>
      </c>
      <c r="G26" s="4">
        <f t="shared" si="9"/>
        <v>1.0503872108215522</v>
      </c>
      <c r="H26" s="4">
        <f t="shared" si="0"/>
        <v>1.1539404959700579</v>
      </c>
      <c r="I26" s="4">
        <f t="shared" si="0"/>
        <v>1.5440495970057877</v>
      </c>
      <c r="J26" s="5">
        <f t="shared" si="1"/>
        <v>0.9876583293168621</v>
      </c>
      <c r="K26">
        <v>1.15</v>
      </c>
      <c r="L26" s="3">
        <f t="shared" si="2"/>
        <v>26.50146313281308</v>
      </c>
      <c r="M26" s="4">
        <f t="shared" si="3"/>
        <v>1.0442890867548735E-05</v>
      </c>
      <c r="N26" s="4">
        <f t="shared" si="4"/>
        <v>1.1510442890867547</v>
      </c>
      <c r="O26" s="4">
        <f t="shared" si="4"/>
        <v>1.2544289086754872</v>
      </c>
      <c r="P26" s="4">
        <f t="shared" si="4"/>
        <v>11.592890867548736</v>
      </c>
      <c r="Q26" s="3">
        <f t="shared" si="5"/>
        <v>4.110941172194013</v>
      </c>
      <c r="R26" s="3">
        <f t="shared" si="6"/>
        <v>0.8221882344388027</v>
      </c>
    </row>
    <row r="27" spans="1:18" ht="12">
      <c r="A27">
        <v>1.1</v>
      </c>
      <c r="B27">
        <f t="shared" si="7"/>
        <v>60.000000000000014</v>
      </c>
      <c r="C27" s="3">
        <f t="shared" si="8"/>
        <v>12.727922061357855</v>
      </c>
      <c r="D27" s="3">
        <f t="shared" si="10"/>
        <v>4.714045207910318</v>
      </c>
      <c r="E27" s="4">
        <f t="shared" si="11"/>
        <v>1.214233736487913E-06</v>
      </c>
      <c r="F27">
        <v>1.1</v>
      </c>
      <c r="G27" s="4">
        <f t="shared" si="9"/>
        <v>1.100121423373649</v>
      </c>
      <c r="H27" s="4">
        <f t="shared" si="0"/>
        <v>1.201326940673098</v>
      </c>
      <c r="I27" s="4">
        <f t="shared" si="0"/>
        <v>1.3326940673098084</v>
      </c>
      <c r="J27" s="5">
        <f t="shared" si="1"/>
        <v>1.029300470931331</v>
      </c>
      <c r="K27">
        <v>1.2</v>
      </c>
      <c r="L27" s="3">
        <f t="shared" si="2"/>
        <v>26.5015916677664</v>
      </c>
      <c r="M27" s="4">
        <f t="shared" si="3"/>
        <v>3.516603988579657E-06</v>
      </c>
      <c r="N27" s="4">
        <f t="shared" si="4"/>
        <v>1.200351660398858</v>
      </c>
      <c r="O27" s="4">
        <f t="shared" si="4"/>
        <v>1.2351660398857964</v>
      </c>
      <c r="P27" s="4">
        <f t="shared" si="4"/>
        <v>4.7166039885796565</v>
      </c>
      <c r="Q27" s="3">
        <f t="shared" si="5"/>
        <v>4.355614605077491</v>
      </c>
      <c r="R27" s="3">
        <f t="shared" si="6"/>
        <v>0.8711229210154983</v>
      </c>
    </row>
    <row r="28" spans="1:18" ht="12">
      <c r="A28">
        <v>1.15</v>
      </c>
      <c r="B28">
        <f t="shared" si="7"/>
        <v>64.99999999999999</v>
      </c>
      <c r="C28" s="3">
        <f t="shared" si="8"/>
        <v>13.162446581088181</v>
      </c>
      <c r="D28" s="3">
        <f t="shared" si="10"/>
        <v>4.938291646584311</v>
      </c>
      <c r="E28" s="4">
        <f t="shared" si="11"/>
        <v>3.9404959700578775E-07</v>
      </c>
      <c r="F28">
        <v>1.15</v>
      </c>
      <c r="G28" s="4">
        <f t="shared" si="9"/>
        <v>1.1500394049597005</v>
      </c>
      <c r="H28" s="4">
        <f t="shared" si="0"/>
        <v>1.2504643705488068</v>
      </c>
      <c r="I28" s="4">
        <f t="shared" si="0"/>
        <v>1.296437054880671</v>
      </c>
      <c r="J28" s="5">
        <f t="shared" si="1"/>
        <v>1.0680282817633566</v>
      </c>
      <c r="K28">
        <v>1.25</v>
      </c>
      <c r="L28" s="3">
        <f t="shared" si="2"/>
        <v>26.501634089269203</v>
      </c>
      <c r="M28" s="4">
        <f t="shared" si="3"/>
        <v>1.230657836630857E-06</v>
      </c>
      <c r="N28" s="4">
        <f t="shared" si="4"/>
        <v>1.250123065783663</v>
      </c>
      <c r="O28" s="4">
        <f t="shared" si="4"/>
        <v>1.2623065783663086</v>
      </c>
      <c r="P28" s="4">
        <f t="shared" si="4"/>
        <v>2.480657836630857</v>
      </c>
      <c r="Q28" s="3">
        <f t="shared" si="5"/>
        <v>4.580272475339615</v>
      </c>
      <c r="R28" s="3">
        <f t="shared" si="6"/>
        <v>0.916054495067923</v>
      </c>
    </row>
    <row r="29" spans="1:18" ht="12">
      <c r="A29">
        <v>1.2</v>
      </c>
      <c r="B29">
        <f t="shared" si="7"/>
        <v>70</v>
      </c>
      <c r="C29" s="3">
        <f t="shared" si="8"/>
        <v>13.601470508735444</v>
      </c>
      <c r="D29" s="3">
        <f t="shared" si="10"/>
        <v>5.146502354656654</v>
      </c>
      <c r="E29" s="4">
        <f t="shared" si="11"/>
        <v>1.3269406730980856E-07</v>
      </c>
      <c r="F29">
        <v>1.2</v>
      </c>
      <c r="G29" s="4">
        <f t="shared" si="9"/>
        <v>1.200013269406731</v>
      </c>
      <c r="H29" s="4">
        <f t="shared" si="0"/>
        <v>1.2504643705488068</v>
      </c>
      <c r="I29" s="4">
        <f t="shared" si="0"/>
        <v>1.296437054880671</v>
      </c>
      <c r="J29" s="5">
        <f t="shared" si="1"/>
        <v>1.0680282817633566</v>
      </c>
      <c r="K29">
        <v>1.25</v>
      </c>
      <c r="L29" s="3">
        <f t="shared" si="2"/>
        <v>26.501634089269203</v>
      </c>
      <c r="M29" s="4">
        <f t="shared" si="3"/>
        <v>1.230657836630857E-06</v>
      </c>
      <c r="N29" s="4">
        <f t="shared" si="4"/>
        <v>1.250123065783663</v>
      </c>
      <c r="O29" s="4">
        <f t="shared" si="4"/>
        <v>1.2623065783663086</v>
      </c>
      <c r="P29" s="4">
        <f t="shared" si="4"/>
        <v>2.480657836630857</v>
      </c>
      <c r="Q29" s="3">
        <f t="shared" si="5"/>
        <v>4.580272475339615</v>
      </c>
      <c r="R29" s="3">
        <f t="shared" si="6"/>
        <v>0.916054495067923</v>
      </c>
    </row>
    <row r="30" spans="1:18" ht="12">
      <c r="A30">
        <v>1.25</v>
      </c>
      <c r="B30">
        <f t="shared" si="7"/>
        <v>75</v>
      </c>
      <c r="C30" s="3">
        <f t="shared" si="8"/>
        <v>14.044571905188139</v>
      </c>
      <c r="D30" s="3">
        <f t="shared" si="10"/>
        <v>5.340141408816783</v>
      </c>
      <c r="E30" s="4">
        <f t="shared" si="11"/>
        <v>4.6437054880671066E-08</v>
      </c>
      <c r="F30">
        <v>1.25</v>
      </c>
      <c r="G30" s="4">
        <f t="shared" si="9"/>
        <v>1.2500046437054881</v>
      </c>
      <c r="H30" s="4">
        <f t="shared" si="0"/>
        <v>1.3001689946552384</v>
      </c>
      <c r="I30" s="4">
        <f t="shared" si="0"/>
        <v>1.3168994655238313</v>
      </c>
      <c r="J30" s="5">
        <f t="shared" si="1"/>
        <v>1.1041048949477665</v>
      </c>
      <c r="K30">
        <v>1.3</v>
      </c>
      <c r="L30" s="3">
        <f t="shared" si="2"/>
        <v>26.501648615983036</v>
      </c>
      <c r="M30" s="4">
        <f t="shared" si="3"/>
        <v>4.478636971104948E-07</v>
      </c>
      <c r="N30" s="4">
        <f t="shared" si="4"/>
        <v>1.300044786369711</v>
      </c>
      <c r="O30" s="4">
        <f t="shared" si="4"/>
        <v>1.304478636971105</v>
      </c>
      <c r="P30" s="4">
        <f t="shared" si="4"/>
        <v>1.7478636971104948</v>
      </c>
      <c r="Q30" s="3">
        <f t="shared" si="5"/>
        <v>4.7873539270513605</v>
      </c>
      <c r="R30" s="3">
        <f t="shared" si="6"/>
        <v>0.9574707854102722</v>
      </c>
    </row>
    <row r="31" spans="1:18" ht="12">
      <c r="A31">
        <v>1.25</v>
      </c>
      <c r="B31">
        <f t="shared" si="7"/>
        <v>75</v>
      </c>
      <c r="C31" s="3">
        <f t="shared" si="8"/>
        <v>14.044571905188139</v>
      </c>
      <c r="D31" s="3">
        <f t="shared" si="10"/>
        <v>5.340141408816783</v>
      </c>
      <c r="E31" s="4">
        <f t="shared" si="11"/>
        <v>4.6437054880671066E-08</v>
      </c>
      <c r="F31">
        <v>1.25</v>
      </c>
      <c r="G31" s="4">
        <f t="shared" si="9"/>
        <v>1.2500046437054881</v>
      </c>
      <c r="H31" s="4">
        <f t="shared" si="0"/>
        <v>1.3500639552062232</v>
      </c>
      <c r="I31" s="4">
        <f t="shared" si="0"/>
        <v>1.3563955206223095</v>
      </c>
      <c r="J31" s="5">
        <f t="shared" si="1"/>
        <v>1.1377666183974326</v>
      </c>
      <c r="K31">
        <v>1.35</v>
      </c>
      <c r="L31" s="3">
        <f t="shared" si="2"/>
        <v>26.501653781871266</v>
      </c>
      <c r="M31" s="4">
        <f t="shared" si="3"/>
        <v>1.694918732872602E-07</v>
      </c>
      <c r="N31" s="4">
        <f t="shared" si="4"/>
        <v>1.3500169491873288</v>
      </c>
      <c r="O31" s="4">
        <f t="shared" si="4"/>
        <v>1.3516949187328726</v>
      </c>
      <c r="P31" s="4">
        <f t="shared" si="4"/>
        <v>1.5194918732872602</v>
      </c>
      <c r="Q31" s="3">
        <f t="shared" si="5"/>
        <v>4.978874162064837</v>
      </c>
      <c r="R31" s="3">
        <f t="shared" si="6"/>
        <v>0.9957748324129675</v>
      </c>
    </row>
    <row r="32" spans="1:18" ht="12">
      <c r="A32">
        <v>1.3</v>
      </c>
      <c r="B32">
        <f t="shared" si="7"/>
        <v>80</v>
      </c>
      <c r="C32" s="3">
        <f t="shared" si="8"/>
        <v>14.49137674618944</v>
      </c>
      <c r="D32" s="3">
        <f t="shared" si="10"/>
        <v>5.520524474738833</v>
      </c>
      <c r="E32" s="4">
        <f t="shared" si="11"/>
        <v>1.6899465523831225E-08</v>
      </c>
      <c r="F32">
        <v>1.3</v>
      </c>
      <c r="G32" s="4">
        <f t="shared" si="9"/>
        <v>1.3000016899465525</v>
      </c>
      <c r="H32" s="4">
        <f t="shared" si="0"/>
        <v>1.4000251573134634</v>
      </c>
      <c r="I32" s="4">
        <f t="shared" si="0"/>
        <v>1.402515731346356</v>
      </c>
      <c r="J32" s="5">
        <f t="shared" si="1"/>
        <v>1.1692256444309357</v>
      </c>
      <c r="K32">
        <v>1.4</v>
      </c>
      <c r="L32" s="3">
        <f t="shared" si="2"/>
        <v>26.50165568996986</v>
      </c>
      <c r="M32" s="4">
        <f t="shared" si="3"/>
        <v>6.667104594959866E-08</v>
      </c>
      <c r="N32" s="4">
        <f t="shared" si="4"/>
        <v>1.400006667104595</v>
      </c>
      <c r="O32" s="4">
        <f t="shared" si="4"/>
        <v>1.4006667104594959</v>
      </c>
      <c r="P32" s="4">
        <f t="shared" si="4"/>
        <v>1.4666710459495986</v>
      </c>
      <c r="Q32" s="3">
        <f t="shared" si="5"/>
        <v>5.156526320606696</v>
      </c>
      <c r="R32" s="3">
        <f t="shared" si="6"/>
        <v>1.0313052641213394</v>
      </c>
    </row>
    <row r="33" spans="1:7" ht="12">
      <c r="A33">
        <v>1.35</v>
      </c>
      <c r="B33">
        <f t="shared" si="7"/>
        <v>85</v>
      </c>
      <c r="C33" s="3">
        <f t="shared" si="8"/>
        <v>14.941552797483936</v>
      </c>
      <c r="D33" s="3">
        <f t="shared" si="10"/>
        <v>5.6888330919871635</v>
      </c>
      <c r="E33" s="4">
        <f t="shared" si="11"/>
        <v>6.395520622309347E-09</v>
      </c>
      <c r="F33">
        <v>1.35</v>
      </c>
      <c r="G33" s="4">
        <f t="shared" si="9"/>
        <v>1.3500006395520623</v>
      </c>
    </row>
    <row r="34" spans="1:18" ht="12">
      <c r="A34">
        <v>1.4</v>
      </c>
      <c r="B34">
        <f t="shared" si="7"/>
        <v>90</v>
      </c>
      <c r="C34" s="3">
        <f t="shared" si="8"/>
        <v>15.394804318340652</v>
      </c>
      <c r="D34" s="3">
        <f t="shared" si="10"/>
        <v>5.846128222154678</v>
      </c>
      <c r="E34" s="4">
        <f t="shared" si="11"/>
        <v>2.5157313463562884E-09</v>
      </c>
      <c r="F34">
        <v>1.4</v>
      </c>
      <c r="G34" s="4">
        <f t="shared" si="9"/>
        <v>1.4000002515731345</v>
      </c>
      <c r="I34" t="s">
        <v>22</v>
      </c>
      <c r="L34" t="s">
        <v>40</v>
      </c>
      <c r="R34" t="s">
        <v>41</v>
      </c>
    </row>
    <row r="36" ht="12">
      <c r="B36" t="s">
        <v>40</v>
      </c>
    </row>
    <row r="59" spans="1:19" ht="12" customHeight="1">
      <c r="A59" s="12" t="s">
        <v>49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6" ht="12" customHeight="1">
      <c r="A61" s="13"/>
      <c r="B61" s="13"/>
      <c r="C61" s="13"/>
      <c r="D61" s="13"/>
      <c r="E61" s="13"/>
      <c r="F61" s="13"/>
    </row>
    <row r="62" spans="1:6" ht="12" customHeight="1">
      <c r="A62" s="13"/>
      <c r="B62" s="13"/>
      <c r="C62" s="13"/>
      <c r="D62" s="13"/>
      <c r="E62" s="13"/>
      <c r="F62" s="13"/>
    </row>
  </sheetData>
  <sheetProtection/>
  <mergeCells count="1">
    <mergeCell ref="A59:S60"/>
  </mergeCells>
  <printOptions/>
  <pageMargins left="0.787401575" right="0.787401575" top="0.984251969" bottom="0.984251969" header="0.4921259845" footer="0.4921259845"/>
  <pageSetup horizontalDpi="600" verticalDpi="600" orientation="landscape" paperSize="9" scale="78" r:id="rId4"/>
  <drawing r:id="rId3"/>
  <legacyDrawing r:id="rId2"/>
  <oleObjects>
    <oleObject progId="Mathcad" shapeId="217160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Klokner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Holicky</dc:creator>
  <cp:keywords/>
  <dc:description/>
  <cp:lastModifiedBy>Karel Jung</cp:lastModifiedBy>
  <cp:lastPrinted>2014-02-10T10:35:21Z</cp:lastPrinted>
  <dcterms:created xsi:type="dcterms:W3CDTF">2010-08-17T05:57:53Z</dcterms:created>
  <dcterms:modified xsi:type="dcterms:W3CDTF">2014-06-03T07:33:09Z</dcterms:modified>
  <cp:category/>
  <cp:version/>
  <cp:contentType/>
  <cp:contentStatus/>
</cp:coreProperties>
</file>